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vid/Desktop/"/>
    </mc:Choice>
  </mc:AlternateContent>
  <xr:revisionPtr revIDLastSave="0" documentId="13_ncr:1_{74BB5015-4405-9941-8FD8-54B8FF7D909D}" xr6:coauthVersionLast="34" xr6:coauthVersionMax="34" xr10:uidLastSave="{00000000-0000-0000-0000-000000000000}"/>
  <bookViews>
    <workbookView xWindow="0" yWindow="460" windowWidth="28800" windowHeight="16620" xr2:uid="{00000000-000D-0000-FFFF-FFFF00000000}"/>
  </bookViews>
  <sheets>
    <sheet name="July" sheetId="1" r:id="rId1"/>
    <sheet name="June ALT" sheetId="2" r:id="rId2"/>
    <sheet name="June" sheetId="3" r:id="rId3"/>
    <sheet name="May" sheetId="4" r:id="rId4"/>
    <sheet name="Apr" sheetId="5" r:id="rId5"/>
    <sheet name="Mar" sheetId="6" r:id="rId6"/>
    <sheet name="Feb" sheetId="7" r:id="rId7"/>
    <sheet name="Jan" sheetId="8" r:id="rId8"/>
    <sheet name="Budget by Month" sheetId="9" r:id="rId9"/>
    <sheet name="Sheet3" sheetId="10" r:id="rId10"/>
  </sheets>
  <calcPr calcId="179021"/>
</workbook>
</file>

<file path=xl/calcChain.xml><?xml version="1.0" encoding="utf-8"?>
<calcChain xmlns="http://schemas.openxmlformats.org/spreadsheetml/2006/main">
  <c r="B27" i="9" l="1"/>
  <c r="Q26" i="9"/>
  <c r="P26" i="9"/>
  <c r="M26" i="9"/>
  <c r="L26" i="9"/>
  <c r="K26" i="9"/>
  <c r="J26" i="9"/>
  <c r="I26" i="9"/>
  <c r="H26" i="9"/>
  <c r="G26" i="9"/>
  <c r="F26" i="9"/>
  <c r="E26" i="9"/>
  <c r="D26" i="9"/>
  <c r="C26" i="9"/>
  <c r="B26" i="9"/>
  <c r="N26" i="9" s="1"/>
  <c r="P25" i="9"/>
  <c r="B25" i="9"/>
  <c r="C25" i="9" s="1"/>
  <c r="N24" i="9"/>
  <c r="P23" i="9"/>
  <c r="B23" i="9"/>
  <c r="Q22" i="9"/>
  <c r="P22" i="9" s="1"/>
  <c r="P21" i="9"/>
  <c r="C21" i="9"/>
  <c r="D21" i="9" s="1"/>
  <c r="B21" i="9"/>
  <c r="P20" i="9"/>
  <c r="B20" i="9"/>
  <c r="P19" i="9"/>
  <c r="C19" i="9"/>
  <c r="D19" i="9" s="1"/>
  <c r="B19" i="9"/>
  <c r="C15" i="9"/>
  <c r="D15" i="9" s="1"/>
  <c r="B15" i="9"/>
  <c r="D14" i="9"/>
  <c r="E14" i="9" s="1"/>
  <c r="F14" i="9" s="1"/>
  <c r="C14" i="9"/>
  <c r="C12" i="9"/>
  <c r="D12" i="9" s="1"/>
  <c r="B12" i="9"/>
  <c r="C10" i="9"/>
  <c r="D10" i="9" s="1"/>
  <c r="B10" i="9"/>
  <c r="C8" i="9"/>
  <c r="D8" i="9" s="1"/>
  <c r="B8" i="9"/>
  <c r="C6" i="9"/>
  <c r="D6" i="9" s="1"/>
  <c r="B6" i="9"/>
  <c r="C5" i="9"/>
  <c r="D5" i="9" s="1"/>
  <c r="E5" i="9" s="1"/>
  <c r="F5" i="9" s="1"/>
  <c r="G5" i="9" s="1"/>
  <c r="H5" i="9" s="1"/>
  <c r="I5" i="9" s="1"/>
  <c r="J5" i="9" s="1"/>
  <c r="K5" i="9" s="1"/>
  <c r="L5" i="9" s="1"/>
  <c r="M5" i="9" s="1"/>
  <c r="B5" i="9"/>
  <c r="C4" i="9"/>
  <c r="D4" i="9" s="1"/>
  <c r="B4" i="9"/>
  <c r="B37" i="8"/>
  <c r="B36" i="8"/>
  <c r="B35" i="8"/>
  <c r="F27" i="8"/>
  <c r="B27" i="8"/>
  <c r="C33" i="8" s="1"/>
  <c r="D26" i="8"/>
  <c r="E26" i="8" s="1"/>
  <c r="C26" i="8"/>
  <c r="D25" i="8"/>
  <c r="E25" i="8" s="1"/>
  <c r="C25" i="8"/>
  <c r="D24" i="8"/>
  <c r="E24" i="8" s="1"/>
  <c r="C24" i="8"/>
  <c r="D23" i="8"/>
  <c r="E23" i="8" s="1"/>
  <c r="F23" i="7" s="1"/>
  <c r="C23" i="8"/>
  <c r="D22" i="8"/>
  <c r="E22" i="8" s="1"/>
  <c r="C22" i="8"/>
  <c r="D22" i="7" s="1"/>
  <c r="C22" i="6" s="1"/>
  <c r="C21" i="8"/>
  <c r="E20" i="8"/>
  <c r="D20" i="8"/>
  <c r="C20" i="8"/>
  <c r="D19" i="8"/>
  <c r="E19" i="8" s="1"/>
  <c r="C19" i="8"/>
  <c r="D18" i="8"/>
  <c r="E18" i="8" s="1"/>
  <c r="F18" i="7" s="1"/>
  <c r="C18" i="8"/>
  <c r="C27" i="8" s="1"/>
  <c r="F15" i="8"/>
  <c r="D30" i="8" s="1"/>
  <c r="B15" i="8"/>
  <c r="C30" i="8" s="1"/>
  <c r="D14" i="8"/>
  <c r="E14" i="8" s="1"/>
  <c r="F14" i="7" s="1"/>
  <c r="C14" i="8"/>
  <c r="D14" i="7" s="1"/>
  <c r="C14" i="6" s="1"/>
  <c r="E13" i="8"/>
  <c r="D13" i="8"/>
  <c r="C13" i="8"/>
  <c r="E12" i="8"/>
  <c r="D12" i="8"/>
  <c r="C12" i="8"/>
  <c r="D11" i="8"/>
  <c r="E11" i="8" s="1"/>
  <c r="F11" i="7" s="1"/>
  <c r="C11" i="8"/>
  <c r="D10" i="8"/>
  <c r="E10" i="8" s="1"/>
  <c r="F10" i="7" s="1"/>
  <c r="E10" i="6" s="1"/>
  <c r="C10" i="8"/>
  <c r="D10" i="7" s="1"/>
  <c r="C10" i="6" s="1"/>
  <c r="E9" i="8"/>
  <c r="D9" i="8"/>
  <c r="C9" i="8"/>
  <c r="E8" i="8"/>
  <c r="D8" i="8"/>
  <c r="C8" i="8"/>
  <c r="D7" i="8"/>
  <c r="E7" i="8" s="1"/>
  <c r="F7" i="7" s="1"/>
  <c r="C7" i="8"/>
  <c r="D6" i="8"/>
  <c r="E6" i="8" s="1"/>
  <c r="F6" i="7" s="1"/>
  <c r="E6" i="6" s="1"/>
  <c r="C6" i="8"/>
  <c r="D6" i="7" s="1"/>
  <c r="C6" i="6" s="1"/>
  <c r="E5" i="8"/>
  <c r="D5" i="8"/>
  <c r="C5" i="8"/>
  <c r="E4" i="8"/>
  <c r="D4" i="8"/>
  <c r="C4" i="8"/>
  <c r="D3" i="8"/>
  <c r="D15" i="8" s="1"/>
  <c r="C3" i="8"/>
  <c r="C15" i="8" s="1"/>
  <c r="B37" i="7"/>
  <c r="B36" i="7" s="1"/>
  <c r="B35" i="7"/>
  <c r="B39" i="7" s="1"/>
  <c r="D33" i="7"/>
  <c r="G27" i="7"/>
  <c r="B27" i="7"/>
  <c r="D26" i="7"/>
  <c r="E25" i="7"/>
  <c r="F25" i="7" s="1"/>
  <c r="E25" i="6" s="1"/>
  <c r="D25" i="7"/>
  <c r="D24" i="7"/>
  <c r="E23" i="7"/>
  <c r="D23" i="7"/>
  <c r="D21" i="7"/>
  <c r="E20" i="7"/>
  <c r="F20" i="7" s="1"/>
  <c r="D20" i="7"/>
  <c r="D19" i="7"/>
  <c r="E18" i="7"/>
  <c r="G15" i="7"/>
  <c r="E30" i="7" s="1"/>
  <c r="B15" i="7"/>
  <c r="D30" i="7" s="1"/>
  <c r="E14" i="7"/>
  <c r="E13" i="7"/>
  <c r="F13" i="7" s="1"/>
  <c r="E13" i="6" s="1"/>
  <c r="D13" i="7"/>
  <c r="E12" i="7"/>
  <c r="F12" i="7" s="1"/>
  <c r="D12" i="7"/>
  <c r="E11" i="7"/>
  <c r="D11" i="7"/>
  <c r="E10" i="7"/>
  <c r="E9" i="7"/>
  <c r="F9" i="7" s="1"/>
  <c r="D9" i="7"/>
  <c r="E8" i="7"/>
  <c r="F8" i="7" s="1"/>
  <c r="D8" i="7"/>
  <c r="E7" i="7"/>
  <c r="D7" i="7"/>
  <c r="E6" i="7"/>
  <c r="E5" i="7"/>
  <c r="E15" i="7" s="1"/>
  <c r="D5" i="7"/>
  <c r="E4" i="7"/>
  <c r="F4" i="7" s="1"/>
  <c r="D4" i="7"/>
  <c r="E3" i="7"/>
  <c r="D3" i="7"/>
  <c r="C39" i="6"/>
  <c r="B37" i="6"/>
  <c r="B36" i="6" s="1"/>
  <c r="I35" i="6"/>
  <c r="F27" i="6"/>
  <c r="B27" i="6"/>
  <c r="C33" i="6" s="1"/>
  <c r="C26" i="6"/>
  <c r="D25" i="6"/>
  <c r="C25" i="6"/>
  <c r="C24" i="6"/>
  <c r="D23" i="6"/>
  <c r="E23" i="6" s="1"/>
  <c r="C23" i="6"/>
  <c r="C21" i="6"/>
  <c r="C20" i="6"/>
  <c r="C19" i="6"/>
  <c r="F15" i="6"/>
  <c r="D30" i="6" s="1"/>
  <c r="B15" i="6"/>
  <c r="C30" i="6" s="1"/>
  <c r="D13" i="6"/>
  <c r="C13" i="6"/>
  <c r="D12" i="6"/>
  <c r="E12" i="6" s="1"/>
  <c r="C12" i="6"/>
  <c r="C11" i="6"/>
  <c r="D10" i="6"/>
  <c r="C9" i="6"/>
  <c r="D8" i="6"/>
  <c r="E8" i="6" s="1"/>
  <c r="C8" i="6"/>
  <c r="C7" i="6"/>
  <c r="D6" i="6"/>
  <c r="C5" i="6"/>
  <c r="D4" i="6"/>
  <c r="E4" i="6" s="1"/>
  <c r="C4" i="6"/>
  <c r="C3" i="6"/>
  <c r="C15" i="6" s="1"/>
  <c r="C38" i="5"/>
  <c r="B37" i="5"/>
  <c r="B36" i="5" s="1"/>
  <c r="B27" i="5"/>
  <c r="C33" i="5" s="1"/>
  <c r="C26" i="5"/>
  <c r="C26" i="4" s="1"/>
  <c r="C32" i="2" s="1"/>
  <c r="F25" i="5"/>
  <c r="D25" i="5"/>
  <c r="E25" i="5" s="1"/>
  <c r="C25" i="5"/>
  <c r="C24" i="5"/>
  <c r="F23" i="5"/>
  <c r="D23" i="5"/>
  <c r="E23" i="5" s="1"/>
  <c r="C23" i="5"/>
  <c r="C22" i="5"/>
  <c r="C21" i="5"/>
  <c r="C20" i="5"/>
  <c r="C19" i="5"/>
  <c r="F14" i="5"/>
  <c r="C14" i="5"/>
  <c r="F13" i="5"/>
  <c r="D13" i="5"/>
  <c r="E13" i="5" s="1"/>
  <c r="C13" i="5"/>
  <c r="F12" i="5"/>
  <c r="D12" i="5"/>
  <c r="E12" i="5" s="1"/>
  <c r="C12" i="5"/>
  <c r="F11" i="5"/>
  <c r="C11" i="5"/>
  <c r="F10" i="5"/>
  <c r="D10" i="5"/>
  <c r="E10" i="5" s="1"/>
  <c r="C10" i="5"/>
  <c r="B10" i="5"/>
  <c r="F9" i="5"/>
  <c r="C9" i="5"/>
  <c r="F8" i="5"/>
  <c r="E8" i="5"/>
  <c r="D8" i="5"/>
  <c r="C8" i="5"/>
  <c r="F7" i="5"/>
  <c r="C7" i="5"/>
  <c r="F6" i="5"/>
  <c r="E6" i="5"/>
  <c r="D6" i="5"/>
  <c r="C6" i="5"/>
  <c r="F5" i="5"/>
  <c r="C5" i="5"/>
  <c r="F4" i="5"/>
  <c r="E4" i="5"/>
  <c r="D4" i="5"/>
  <c r="B4" i="5"/>
  <c r="B15" i="5" s="1"/>
  <c r="C30" i="5" s="1"/>
  <c r="C34" i="5" s="1"/>
  <c r="F3" i="5"/>
  <c r="F15" i="5" s="1"/>
  <c r="D30" i="5" s="1"/>
  <c r="C3" i="5"/>
  <c r="C38" i="4"/>
  <c r="B37" i="4"/>
  <c r="C38" i="3" s="1"/>
  <c r="B36" i="4"/>
  <c r="B41" i="4" s="1"/>
  <c r="F25" i="4"/>
  <c r="E25" i="4"/>
  <c r="D25" i="4"/>
  <c r="C25" i="4"/>
  <c r="C24" i="4"/>
  <c r="F23" i="4"/>
  <c r="E23" i="4"/>
  <c r="D23" i="4"/>
  <c r="C23" i="4"/>
  <c r="C22" i="4"/>
  <c r="B21" i="4"/>
  <c r="B27" i="4" s="1"/>
  <c r="C33" i="4" s="1"/>
  <c r="C20" i="4"/>
  <c r="C19" i="4"/>
  <c r="B15" i="4"/>
  <c r="C30" i="4" s="1"/>
  <c r="F14" i="4"/>
  <c r="C14" i="4"/>
  <c r="F13" i="4"/>
  <c r="D13" i="4"/>
  <c r="E13" i="4" s="1"/>
  <c r="C13" i="4"/>
  <c r="F12" i="4"/>
  <c r="D12" i="4"/>
  <c r="C12" i="4"/>
  <c r="F11" i="4"/>
  <c r="C11" i="4"/>
  <c r="F10" i="4"/>
  <c r="D10" i="4"/>
  <c r="E10" i="4" s="1"/>
  <c r="C10" i="4"/>
  <c r="F9" i="4"/>
  <c r="C9" i="4"/>
  <c r="F8" i="4"/>
  <c r="D8" i="4"/>
  <c r="E8" i="4" s="1"/>
  <c r="C8" i="4"/>
  <c r="F7" i="4"/>
  <c r="C7" i="4"/>
  <c r="F6" i="4"/>
  <c r="D6" i="4"/>
  <c r="E6" i="4" s="1"/>
  <c r="C6" i="4"/>
  <c r="F5" i="4"/>
  <c r="C5" i="4"/>
  <c r="F4" i="4"/>
  <c r="D4" i="4"/>
  <c r="E4" i="4" s="1"/>
  <c r="F3" i="4"/>
  <c r="F15" i="4" s="1"/>
  <c r="C3" i="4"/>
  <c r="B41" i="3"/>
  <c r="D35" i="3"/>
  <c r="C26" i="3"/>
  <c r="F25" i="3"/>
  <c r="E25" i="3"/>
  <c r="D25" i="3"/>
  <c r="C25" i="3"/>
  <c r="C24" i="3"/>
  <c r="F23" i="3"/>
  <c r="E23" i="3"/>
  <c r="D23" i="3"/>
  <c r="C23" i="3"/>
  <c r="B22" i="3"/>
  <c r="B27" i="3" s="1"/>
  <c r="C33" i="3" s="1"/>
  <c r="C21" i="3"/>
  <c r="C20" i="3"/>
  <c r="C19" i="3"/>
  <c r="B15" i="3"/>
  <c r="C30" i="3" s="1"/>
  <c r="C34" i="3" s="1"/>
  <c r="F14" i="3"/>
  <c r="C14" i="3"/>
  <c r="F13" i="3"/>
  <c r="D13" i="3"/>
  <c r="E13" i="3" s="1"/>
  <c r="C13" i="3"/>
  <c r="F12" i="3"/>
  <c r="D12" i="3"/>
  <c r="C12" i="3"/>
  <c r="F11" i="3"/>
  <c r="C11" i="3"/>
  <c r="F10" i="3"/>
  <c r="D10" i="3"/>
  <c r="E10" i="3" s="1"/>
  <c r="C10" i="3"/>
  <c r="F9" i="3"/>
  <c r="C9" i="3"/>
  <c r="F8" i="3"/>
  <c r="D8" i="3"/>
  <c r="C8" i="3"/>
  <c r="F7" i="3"/>
  <c r="C7" i="3"/>
  <c r="F6" i="3"/>
  <c r="D6" i="3"/>
  <c r="E6" i="3" s="1"/>
  <c r="C6" i="3"/>
  <c r="F5" i="3"/>
  <c r="C5" i="3"/>
  <c r="F4" i="3"/>
  <c r="D4" i="3"/>
  <c r="E4" i="3" s="1"/>
  <c r="F3" i="3"/>
  <c r="F15" i="3" s="1"/>
  <c r="C3" i="3"/>
  <c r="B50" i="2"/>
  <c r="C47" i="2"/>
  <c r="C50" i="2" s="1"/>
  <c r="D44" i="2"/>
  <c r="B35" i="2"/>
  <c r="C41" i="2" s="1"/>
  <c r="B33" i="2"/>
  <c r="C31" i="2"/>
  <c r="C30" i="2"/>
  <c r="B30" i="2"/>
  <c r="B28" i="2"/>
  <c r="F27" i="2"/>
  <c r="E27" i="2"/>
  <c r="D27" i="2"/>
  <c r="C27" i="2"/>
  <c r="C26" i="2"/>
  <c r="F25" i="2"/>
  <c r="E25" i="2"/>
  <c r="D25" i="2"/>
  <c r="C25" i="2"/>
  <c r="C23" i="2"/>
  <c r="B19" i="2"/>
  <c r="C38" i="2" s="1"/>
  <c r="C43" i="2" s="1"/>
  <c r="B17" i="2"/>
  <c r="F16" i="2"/>
  <c r="C16" i="2"/>
  <c r="F15" i="2"/>
  <c r="D15" i="2"/>
  <c r="C15" i="2"/>
  <c r="F14" i="2"/>
  <c r="C14" i="2"/>
  <c r="F13" i="2"/>
  <c r="C13" i="2"/>
  <c r="F12" i="2"/>
  <c r="D12" i="2"/>
  <c r="E12" i="2" s="1"/>
  <c r="F11" i="2"/>
  <c r="F17" i="2" s="1"/>
  <c r="C11" i="2"/>
  <c r="B9" i="2"/>
  <c r="F8" i="2"/>
  <c r="D8" i="2"/>
  <c r="C8" i="2"/>
  <c r="F7" i="2"/>
  <c r="D7" i="2"/>
  <c r="C7" i="2"/>
  <c r="F6" i="2"/>
  <c r="D6" i="2"/>
  <c r="C6" i="2"/>
  <c r="F5" i="2"/>
  <c r="C5" i="2"/>
  <c r="F4" i="2"/>
  <c r="D4" i="2"/>
  <c r="C4" i="2"/>
  <c r="F3" i="2"/>
  <c r="F9" i="2" s="1"/>
  <c r="F19" i="2" s="1"/>
  <c r="C3" i="2"/>
  <c r="C9" i="2" s="1"/>
  <c r="B47" i="1"/>
  <c r="C45" i="1"/>
  <c r="B33" i="1"/>
  <c r="C31" i="1"/>
  <c r="C30" i="1"/>
  <c r="B28" i="1"/>
  <c r="F27" i="1"/>
  <c r="D27" i="1"/>
  <c r="E27" i="1" s="1"/>
  <c r="C27" i="1"/>
  <c r="C26" i="1"/>
  <c r="F25" i="1"/>
  <c r="D25" i="1"/>
  <c r="E25" i="1" s="1"/>
  <c r="C25" i="1"/>
  <c r="C23" i="1"/>
  <c r="B17" i="1"/>
  <c r="F16" i="1"/>
  <c r="C16" i="1"/>
  <c r="F15" i="1"/>
  <c r="D15" i="1"/>
  <c r="C15" i="1"/>
  <c r="F14" i="1"/>
  <c r="C14" i="1"/>
  <c r="F13" i="1"/>
  <c r="C13" i="1"/>
  <c r="F12" i="1"/>
  <c r="D12" i="1"/>
  <c r="E12" i="1" s="1"/>
  <c r="F11" i="1"/>
  <c r="C11" i="1"/>
  <c r="B9" i="1"/>
  <c r="B19" i="1" s="1"/>
  <c r="C38" i="1" s="1"/>
  <c r="F8" i="1"/>
  <c r="D8" i="1"/>
  <c r="C8" i="1"/>
  <c r="F7" i="1"/>
  <c r="D7" i="1"/>
  <c r="C7" i="1"/>
  <c r="F6" i="1"/>
  <c r="D6" i="1"/>
  <c r="C6" i="1"/>
  <c r="F5" i="1"/>
  <c r="C5" i="1"/>
  <c r="F4" i="1"/>
  <c r="D4" i="1"/>
  <c r="C4" i="1"/>
  <c r="F3" i="1"/>
  <c r="C3" i="1"/>
  <c r="C9" i="1" s="1"/>
  <c r="B35" i="1" l="1"/>
  <c r="C39" i="1" s="1"/>
  <c r="F9" i="1"/>
  <c r="F19" i="1" s="1"/>
  <c r="F17" i="1"/>
  <c r="C47" i="1"/>
  <c r="C48" i="1" s="1"/>
  <c r="C41" i="1"/>
  <c r="C52" i="2"/>
  <c r="E7" i="2"/>
  <c r="E7" i="1"/>
  <c r="E4" i="2"/>
  <c r="E4" i="1"/>
  <c r="C34" i="4"/>
  <c r="C41" i="4"/>
  <c r="E8" i="3"/>
  <c r="E12" i="4"/>
  <c r="E15" i="2" s="1"/>
  <c r="C43" i="3"/>
  <c r="E8" i="2"/>
  <c r="E8" i="1"/>
  <c r="C43" i="4"/>
  <c r="C33" i="2"/>
  <c r="C32" i="1"/>
  <c r="C33" i="1" s="1"/>
  <c r="E6" i="2"/>
  <c r="E6" i="1"/>
  <c r="C41" i="3"/>
  <c r="C22" i="3"/>
  <c r="C21" i="4"/>
  <c r="C24" i="2" s="1"/>
  <c r="C24" i="1" s="1"/>
  <c r="E4" i="9"/>
  <c r="D3" i="6"/>
  <c r="D5" i="6"/>
  <c r="E6" i="9"/>
  <c r="D9" i="6"/>
  <c r="E9" i="6" s="1"/>
  <c r="E10" i="9"/>
  <c r="D18" i="6"/>
  <c r="E19" i="9"/>
  <c r="D35" i="4"/>
  <c r="C4" i="5"/>
  <c r="I33" i="6"/>
  <c r="I34" i="6" s="1"/>
  <c r="I36" i="6" s="1"/>
  <c r="I38" i="6" s="1"/>
  <c r="C41" i="6"/>
  <c r="C34" i="6"/>
  <c r="D15" i="7"/>
  <c r="D20" i="6"/>
  <c r="E20" i="6" s="1"/>
  <c r="E21" i="9"/>
  <c r="B41" i="5"/>
  <c r="D35" i="5"/>
  <c r="E8" i="9"/>
  <c r="D7" i="6"/>
  <c r="E7" i="6" s="1"/>
  <c r="E12" i="9"/>
  <c r="D11" i="6"/>
  <c r="E11" i="6" s="1"/>
  <c r="D14" i="6"/>
  <c r="E14" i="6" s="1"/>
  <c r="E15" i="9"/>
  <c r="C41" i="5"/>
  <c r="D35" i="6"/>
  <c r="B41" i="6"/>
  <c r="C43" i="6" s="1"/>
  <c r="D36" i="7"/>
  <c r="C36" i="7"/>
  <c r="J22" i="9"/>
  <c r="F22" i="9"/>
  <c r="B22" i="9"/>
  <c r="M22" i="9"/>
  <c r="I22" i="9"/>
  <c r="E22" i="9"/>
  <c r="D21" i="5" s="1"/>
  <c r="L22" i="9"/>
  <c r="H22" i="9"/>
  <c r="D22" i="9"/>
  <c r="D21" i="6" s="1"/>
  <c r="K22" i="9"/>
  <c r="G22" i="9"/>
  <c r="C22" i="9"/>
  <c r="E21" i="7" s="1"/>
  <c r="D25" i="9"/>
  <c r="E24" i="7"/>
  <c r="F24" i="7" s="1"/>
  <c r="F5" i="7"/>
  <c r="E3" i="8"/>
  <c r="C20" i="9"/>
  <c r="C23" i="9"/>
  <c r="C27" i="9"/>
  <c r="D18" i="7"/>
  <c r="D27" i="7" l="1"/>
  <c r="C18" i="6"/>
  <c r="E22" i="7"/>
  <c r="F22" i="7" s="1"/>
  <c r="D23" i="9"/>
  <c r="F8" i="9"/>
  <c r="D7" i="5"/>
  <c r="E7" i="5" s="1"/>
  <c r="F4" i="9"/>
  <c r="D3" i="5"/>
  <c r="D20" i="9"/>
  <c r="E19" i="7"/>
  <c r="N22" i="9"/>
  <c r="D21" i="8"/>
  <c r="C15" i="5"/>
  <c r="C4" i="4"/>
  <c r="F19" i="9"/>
  <c r="D18" i="5"/>
  <c r="F6" i="9"/>
  <c r="D5" i="5"/>
  <c r="E5" i="5" s="1"/>
  <c r="F12" i="9"/>
  <c r="D11" i="5"/>
  <c r="E11" i="5" s="1"/>
  <c r="E18" i="6"/>
  <c r="E5" i="6"/>
  <c r="D21" i="4"/>
  <c r="D24" i="2"/>
  <c r="D24" i="1"/>
  <c r="D21" i="3"/>
  <c r="C43" i="5"/>
  <c r="E26" i="7"/>
  <c r="F26" i="7" s="1"/>
  <c r="D27" i="9"/>
  <c r="F3" i="7"/>
  <c r="F15" i="7" s="1"/>
  <c r="E15" i="8"/>
  <c r="D24" i="6"/>
  <c r="E24" i="6" s="1"/>
  <c r="E25" i="9"/>
  <c r="F15" i="9"/>
  <c r="D14" i="5"/>
  <c r="E14" i="5" s="1"/>
  <c r="F21" i="9"/>
  <c r="D20" i="5"/>
  <c r="E20" i="5" s="1"/>
  <c r="F10" i="9"/>
  <c r="D9" i="5"/>
  <c r="E9" i="5" s="1"/>
  <c r="D15" i="6"/>
  <c r="E3" i="6"/>
  <c r="E15" i="6" s="1"/>
  <c r="E12" i="3"/>
  <c r="E15" i="1"/>
  <c r="G4" i="9" l="1"/>
  <c r="D3" i="4"/>
  <c r="G10" i="9"/>
  <c r="D9" i="4"/>
  <c r="E9" i="4" s="1"/>
  <c r="R22" i="9"/>
  <c r="F21" i="4"/>
  <c r="F24" i="2"/>
  <c r="F24" i="1"/>
  <c r="F21" i="5"/>
  <c r="F21" i="3"/>
  <c r="G15" i="9"/>
  <c r="D14" i="4"/>
  <c r="E14" i="4" s="1"/>
  <c r="C15" i="4"/>
  <c r="C4" i="3"/>
  <c r="C15" i="3" s="1"/>
  <c r="C12" i="2"/>
  <c r="F19" i="7"/>
  <c r="E27" i="7"/>
  <c r="E33" i="7" s="1"/>
  <c r="G6" i="9"/>
  <c r="D5" i="4"/>
  <c r="E5" i="4" s="1"/>
  <c r="E20" i="9"/>
  <c r="D19" i="6"/>
  <c r="G8" i="9"/>
  <c r="D7" i="4"/>
  <c r="E7" i="4" s="1"/>
  <c r="C27" i="6"/>
  <c r="C18" i="5"/>
  <c r="G19" i="9"/>
  <c r="H19" i="9" s="1"/>
  <c r="I19" i="9" s="1"/>
  <c r="J19" i="9" s="1"/>
  <c r="K19" i="9" s="1"/>
  <c r="L19" i="9" s="1"/>
  <c r="M19" i="9" s="1"/>
  <c r="D22" i="2"/>
  <c r="D22" i="1"/>
  <c r="D18" i="4"/>
  <c r="D18" i="3"/>
  <c r="N19" i="9"/>
  <c r="E23" i="9"/>
  <c r="D22" i="6"/>
  <c r="E22" i="6" s="1"/>
  <c r="G21" i="9"/>
  <c r="H21" i="9" s="1"/>
  <c r="I21" i="9" s="1"/>
  <c r="J21" i="9" s="1"/>
  <c r="K21" i="9" s="1"/>
  <c r="L21" i="9" s="1"/>
  <c r="M21" i="9" s="1"/>
  <c r="D23" i="2"/>
  <c r="E23" i="2" s="1"/>
  <c r="D23" i="1"/>
  <c r="E23" i="1" s="1"/>
  <c r="D20" i="4"/>
  <c r="E20" i="4" s="1"/>
  <c r="D20" i="3"/>
  <c r="E20" i="3" s="1"/>
  <c r="F25" i="9"/>
  <c r="D24" i="5"/>
  <c r="E24" i="5" s="1"/>
  <c r="E27" i="9"/>
  <c r="D26" i="6"/>
  <c r="E26" i="6" s="1"/>
  <c r="E21" i="3"/>
  <c r="G12" i="9"/>
  <c r="D11" i="4"/>
  <c r="E11" i="4" s="1"/>
  <c r="E18" i="5"/>
  <c r="E21" i="8"/>
  <c r="F21" i="7" s="1"/>
  <c r="E21" i="6" s="1"/>
  <c r="E21" i="5" s="1"/>
  <c r="E24" i="2" s="1"/>
  <c r="D27" i="8"/>
  <c r="D33" i="8" s="1"/>
  <c r="E3" i="5"/>
  <c r="E15" i="5" s="1"/>
  <c r="D15" i="5"/>
  <c r="G25" i="9" l="1"/>
  <c r="D24" i="4"/>
  <c r="E24" i="4" s="1"/>
  <c r="D24" i="3"/>
  <c r="E24" i="3" s="1"/>
  <c r="D26" i="2"/>
  <c r="E26" i="2" s="1"/>
  <c r="D26" i="1"/>
  <c r="E26" i="1" s="1"/>
  <c r="E18" i="4"/>
  <c r="E24" i="1"/>
  <c r="H8" i="9"/>
  <c r="I8" i="9" s="1"/>
  <c r="J8" i="9" s="1"/>
  <c r="K8" i="9" s="1"/>
  <c r="L8" i="9" s="1"/>
  <c r="M8" i="9" s="1"/>
  <c r="D7" i="3"/>
  <c r="E7" i="3" s="1"/>
  <c r="D5" i="2"/>
  <c r="E5" i="2" s="1"/>
  <c r="D5" i="1"/>
  <c r="E5" i="1" s="1"/>
  <c r="H6" i="9"/>
  <c r="I6" i="9" s="1"/>
  <c r="J6" i="9" s="1"/>
  <c r="K6" i="9" s="1"/>
  <c r="L6" i="9" s="1"/>
  <c r="M6" i="9" s="1"/>
  <c r="D5" i="3"/>
  <c r="E5" i="3" s="1"/>
  <c r="D13" i="2"/>
  <c r="E13" i="2" s="1"/>
  <c r="D13" i="1"/>
  <c r="E13" i="1" s="1"/>
  <c r="C17" i="2"/>
  <c r="C19" i="2" s="1"/>
  <c r="C12" i="1"/>
  <c r="C17" i="1" s="1"/>
  <c r="C19" i="1" s="1"/>
  <c r="H15" i="9"/>
  <c r="I15" i="9" s="1"/>
  <c r="J15" i="9" s="1"/>
  <c r="K15" i="9" s="1"/>
  <c r="L15" i="9" s="1"/>
  <c r="M15" i="9" s="1"/>
  <c r="D14" i="3"/>
  <c r="E14" i="3" s="1"/>
  <c r="D16" i="2"/>
  <c r="E16" i="2" s="1"/>
  <c r="D16" i="1"/>
  <c r="E16" i="1" s="1"/>
  <c r="H10" i="9"/>
  <c r="I10" i="9" s="1"/>
  <c r="J10" i="9" s="1"/>
  <c r="K10" i="9" s="1"/>
  <c r="L10" i="9" s="1"/>
  <c r="M10" i="9" s="1"/>
  <c r="D9" i="3"/>
  <c r="E9" i="3" s="1"/>
  <c r="D3" i="2"/>
  <c r="D3" i="1"/>
  <c r="H12" i="9"/>
  <c r="I12" i="9" s="1"/>
  <c r="J12" i="9" s="1"/>
  <c r="K12" i="9" s="1"/>
  <c r="L12" i="9" s="1"/>
  <c r="M12" i="9" s="1"/>
  <c r="D11" i="3"/>
  <c r="E11" i="3" s="1"/>
  <c r="D14" i="2"/>
  <c r="E14" i="2" s="1"/>
  <c r="D14" i="1"/>
  <c r="E14" i="1" s="1"/>
  <c r="F27" i="9"/>
  <c r="D26" i="5"/>
  <c r="E26" i="5" s="1"/>
  <c r="N21" i="9"/>
  <c r="F23" i="9"/>
  <c r="D22" i="5"/>
  <c r="E22" i="5" s="1"/>
  <c r="E22" i="1"/>
  <c r="C27" i="5"/>
  <c r="C18" i="4"/>
  <c r="C18" i="3"/>
  <c r="C27" i="3" s="1"/>
  <c r="E19" i="6"/>
  <c r="D27" i="6"/>
  <c r="D33" i="6" s="1"/>
  <c r="E21" i="4"/>
  <c r="F22" i="2"/>
  <c r="F22" i="1"/>
  <c r="F18" i="5"/>
  <c r="F18" i="4"/>
  <c r="F18" i="3"/>
  <c r="D28" i="2"/>
  <c r="E22" i="2"/>
  <c r="E28" i="2" s="1"/>
  <c r="F20" i="9"/>
  <c r="D19" i="5"/>
  <c r="D15" i="4"/>
  <c r="D30" i="4" s="1"/>
  <c r="E3" i="4"/>
  <c r="E15" i="4" s="1"/>
  <c r="E18" i="3"/>
  <c r="H4" i="9"/>
  <c r="I4" i="9" s="1"/>
  <c r="J4" i="9" s="1"/>
  <c r="K4" i="9" s="1"/>
  <c r="L4" i="9" s="1"/>
  <c r="M4" i="9" s="1"/>
  <c r="D3" i="3"/>
  <c r="D11" i="2"/>
  <c r="D11" i="1"/>
  <c r="E28" i="1" l="1"/>
  <c r="D28" i="1"/>
  <c r="E19" i="5"/>
  <c r="D27" i="5"/>
  <c r="D33" i="5" s="1"/>
  <c r="D17" i="2"/>
  <c r="E11" i="2"/>
  <c r="E17" i="2" s="1"/>
  <c r="D15" i="3"/>
  <c r="D30" i="3" s="1"/>
  <c r="E3" i="3"/>
  <c r="E15" i="3" s="1"/>
  <c r="G20" i="9"/>
  <c r="D31" i="2"/>
  <c r="D31" i="1"/>
  <c r="D19" i="4"/>
  <c r="D19" i="3"/>
  <c r="C27" i="4"/>
  <c r="C22" i="2"/>
  <c r="G27" i="9"/>
  <c r="H27" i="9" s="1"/>
  <c r="I27" i="9" s="1"/>
  <c r="J27" i="9" s="1"/>
  <c r="K27" i="9" s="1"/>
  <c r="L27" i="9" s="1"/>
  <c r="M27" i="9" s="1"/>
  <c r="D32" i="2"/>
  <c r="E32" i="2" s="1"/>
  <c r="D32" i="1"/>
  <c r="E32" i="1" s="1"/>
  <c r="D26" i="4"/>
  <c r="E26" i="4" s="1"/>
  <c r="D26" i="3"/>
  <c r="E26" i="3" s="1"/>
  <c r="N27" i="9"/>
  <c r="D17" i="1"/>
  <c r="E11" i="1"/>
  <c r="E17" i="1" s="1"/>
  <c r="G23" i="9"/>
  <c r="H23" i="9" s="1"/>
  <c r="I23" i="9" s="1"/>
  <c r="J23" i="9" s="1"/>
  <c r="K23" i="9" s="1"/>
  <c r="L23" i="9" s="1"/>
  <c r="M23" i="9" s="1"/>
  <c r="D30" i="2"/>
  <c r="D30" i="1"/>
  <c r="D22" i="4"/>
  <c r="E22" i="4" s="1"/>
  <c r="D22" i="3"/>
  <c r="E22" i="3" s="1"/>
  <c r="N23" i="9"/>
  <c r="E3" i="1"/>
  <c r="E9" i="1" s="1"/>
  <c r="D9" i="1"/>
  <c r="F23" i="2"/>
  <c r="F23" i="1"/>
  <c r="F20" i="5"/>
  <c r="F20" i="4"/>
  <c r="F20" i="3"/>
  <c r="D9" i="2"/>
  <c r="D19" i="2" s="1"/>
  <c r="D38" i="2" s="1"/>
  <c r="E3" i="2"/>
  <c r="E9" i="2" s="1"/>
  <c r="E19" i="2" s="1"/>
  <c r="H25" i="9"/>
  <c r="I25" i="9" s="1"/>
  <c r="J25" i="9" s="1"/>
  <c r="K25" i="9" s="1"/>
  <c r="L25" i="9" s="1"/>
  <c r="M25" i="9" s="1"/>
  <c r="N25" i="9"/>
  <c r="E19" i="1" l="1"/>
  <c r="D19" i="1"/>
  <c r="D38" i="1" s="1"/>
  <c r="F24" i="5"/>
  <c r="F24" i="4"/>
  <c r="F24" i="3"/>
  <c r="F26" i="2"/>
  <c r="F28" i="2" s="1"/>
  <c r="F26" i="1"/>
  <c r="F28" i="1" s="1"/>
  <c r="F26" i="4"/>
  <c r="F26" i="3"/>
  <c r="F32" i="2"/>
  <c r="F26" i="5"/>
  <c r="F32" i="1"/>
  <c r="E31" i="2"/>
  <c r="D33" i="1"/>
  <c r="D35" i="1" s="1"/>
  <c r="D39" i="1" s="1"/>
  <c r="E30" i="1"/>
  <c r="E19" i="3"/>
  <c r="D27" i="3"/>
  <c r="D33" i="3" s="1"/>
  <c r="H20" i="9"/>
  <c r="I20" i="9" s="1"/>
  <c r="J20" i="9" s="1"/>
  <c r="K20" i="9" s="1"/>
  <c r="L20" i="9" s="1"/>
  <c r="M20" i="9" s="1"/>
  <c r="N20" i="9" s="1"/>
  <c r="F22" i="4"/>
  <c r="F22" i="3"/>
  <c r="F22" i="5"/>
  <c r="F30" i="2"/>
  <c r="F30" i="1"/>
  <c r="D33" i="2"/>
  <c r="D35" i="2" s="1"/>
  <c r="D41" i="2" s="1"/>
  <c r="E30" i="2"/>
  <c r="E33" i="2" s="1"/>
  <c r="E35" i="2" s="1"/>
  <c r="C28" i="2"/>
  <c r="C35" i="2" s="1"/>
  <c r="C22" i="1"/>
  <c r="C28" i="1" s="1"/>
  <c r="C35" i="1" s="1"/>
  <c r="E19" i="4"/>
  <c r="D27" i="4"/>
  <c r="D33" i="4" s="1"/>
  <c r="E31" i="1"/>
  <c r="F19" i="5" l="1"/>
  <c r="F27" i="5" s="1"/>
  <c r="F19" i="4"/>
  <c r="F27" i="4" s="1"/>
  <c r="F19" i="3"/>
  <c r="F27" i="3" s="1"/>
  <c r="F31" i="2"/>
  <c r="F31" i="1"/>
  <c r="F33" i="1" s="1"/>
  <c r="F35" i="1" s="1"/>
  <c r="F35" i="2"/>
  <c r="F33" i="2"/>
  <c r="E33" i="1"/>
  <c r="E35" i="1" s="1"/>
</calcChain>
</file>

<file path=xl/sharedStrings.xml><?xml version="1.0" encoding="utf-8"?>
<sst xmlns="http://schemas.openxmlformats.org/spreadsheetml/2006/main" count="378" uniqueCount="78">
  <si>
    <t>INCOME</t>
  </si>
  <si>
    <t>Month</t>
  </si>
  <si>
    <t>YTD</t>
  </si>
  <si>
    <t>Month Budget</t>
  </si>
  <si>
    <t>Budget YTD</t>
  </si>
  <si>
    <t>2018 Budget</t>
  </si>
  <si>
    <t>Notes</t>
  </si>
  <si>
    <t>Offerings</t>
  </si>
  <si>
    <t>Rental Income</t>
  </si>
  <si>
    <t>HUG Proceeds</t>
  </si>
  <si>
    <t>CAER Offerings</t>
  </si>
  <si>
    <t>Interest Income</t>
  </si>
  <si>
    <t>Designated Giving - Other</t>
  </si>
  <si>
    <t>Refunds-Reimbursements</t>
  </si>
  <si>
    <t>Grant Income</t>
  </si>
  <si>
    <t>Designated Giving</t>
  </si>
  <si>
    <t>Total Operating Income</t>
  </si>
  <si>
    <t>$6110 kitchen renov</t>
  </si>
  <si>
    <t>UCC OCWM</t>
  </si>
  <si>
    <t>OGHS Offerings</t>
  </si>
  <si>
    <t>UCC Other</t>
  </si>
  <si>
    <t>Total Designated Income</t>
  </si>
  <si>
    <t>Total Income</t>
  </si>
  <si>
    <t>EXPENSES</t>
  </si>
  <si>
    <t>Faith Formation</t>
  </si>
  <si>
    <t>CAER</t>
  </si>
  <si>
    <t>Congregational Life</t>
  </si>
  <si>
    <t>Ministry &amp; Administration</t>
  </si>
  <si>
    <t>Outreach &amp; Justice</t>
  </si>
  <si>
    <t>PR Withholding</t>
  </si>
  <si>
    <t>Property</t>
  </si>
  <si>
    <t>Worship</t>
  </si>
  <si>
    <t>Total Operating Expenditure</t>
  </si>
  <si>
    <t>Chubb $8210; Church Mutual $3005; Plaisted $1048</t>
  </si>
  <si>
    <t>kitchen</t>
  </si>
  <si>
    <t>Armando Fundraiser</t>
  </si>
  <si>
    <t>Total Expenses</t>
  </si>
  <si>
    <t>Budget 2018</t>
  </si>
  <si>
    <t>Total Designated Expenditure</t>
  </si>
  <si>
    <t xml:space="preserve"> </t>
  </si>
  <si>
    <t>Checking</t>
  </si>
  <si>
    <t>Savings</t>
  </si>
  <si>
    <t>Net surplus/(excess) for month</t>
  </si>
  <si>
    <t>kitchen $2,151</t>
  </si>
  <si>
    <t>kitchen $4,326; ODFY $72</t>
  </si>
  <si>
    <t>OGHS $767</t>
  </si>
  <si>
    <t>Christmas fund</t>
  </si>
  <si>
    <t>STC</t>
  </si>
  <si>
    <t>Jan + Feb</t>
  </si>
  <si>
    <t>Snowplowing $1311</t>
  </si>
  <si>
    <t>Handbell supplies $1928</t>
  </si>
  <si>
    <t>feb</t>
  </si>
  <si>
    <t>kichen $1812; Worship &amp; arts $25</t>
  </si>
  <si>
    <t>kichen</t>
  </si>
  <si>
    <t>$3.5k Insurance; Snowplowing $656</t>
  </si>
  <si>
    <t>$3.8k Insurance; Snowplowing $840</t>
  </si>
  <si>
    <t>TOTAL Cash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</si>
  <si>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</si>
  <si>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</si>
  <si>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</si>
  <si>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</si>
  <si>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</si>
  <si>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</si>
  <si>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</si>
  <si>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</si>
  <si>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</si>
  <si>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</si>
  <si>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</si>
  <si>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</si>
  <si>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</si>
  <si>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exp/mth</t>
  </si>
  <si>
    <t>Salaries</t>
  </si>
  <si>
    <t>Music salaries</t>
  </si>
  <si>
    <t>Mnth Bgdt</t>
  </si>
  <si>
    <t>Bgdt YTD</t>
  </si>
  <si>
    <t>2018 Bgdt</t>
  </si>
  <si>
    <t>Reconciliation</t>
  </si>
  <si>
    <t>Remainder from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</si>
</sst>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&quot;$&quot;#,##0.00"/>
    <numFmt numFmtId="166" formatCode="_(&quot;$&quot;* #,##0_);_(&quot;$&quot;* \(#,##0\);_(&quot;$&quot;* &quot;-&quot;??_);_(@_)"/>
  </numFmts>
  <fonts count="7" x14ac:knownFonts="1">
    <font>
      <sz val="10"/>
      <color rgb="FF000000"/>
      <name val="Arial"/>
    </font>
    <font>
      <b/>
      <sz val="12"/>
      <name val="Arial"/>
    </font>
    <font>
      <sz val="10"/>
      <name val="Arial"/>
    </font>
    <font>
      <b/>
      <sz val="10"/>
      <name val="Arial"/>
    </font>
    <font>
      <b/>
      <sz val="10"/>
      <name val="Arial"/>
    </font>
    <font>
      <sz val="10"/>
      <name val="Arial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164" fontId="1" fillId="0" borderId="0" xfId="0" applyNumberFormat="1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/>
    <xf numFmtId="0" fontId="2" fillId="0" borderId="1" xfId="0" applyFont="1" applyBorder="1" applyAlignment="1"/>
    <xf numFmtId="3" fontId="2" fillId="0" borderId="0" xfId="0" applyNumberFormat="1" applyFont="1" applyAlignment="1"/>
    <xf numFmtId="0" fontId="4" fillId="0" borderId="0" xfId="0" applyFont="1" applyAlignment="1"/>
    <xf numFmtId="3" fontId="4" fillId="0" borderId="0" xfId="0" applyNumberFormat="1" applyFont="1"/>
    <xf numFmtId="0" fontId="5" fillId="0" borderId="0" xfId="0" applyFont="1" applyAlignment="1"/>
    <xf numFmtId="0" fontId="3" fillId="0" borderId="0" xfId="0" applyFont="1" applyAlignment="1"/>
    <xf numFmtId="3" fontId="3" fillId="0" borderId="0" xfId="0" applyNumberFormat="1" applyFont="1" applyAlignment="1">
      <alignment horizontal="right"/>
    </xf>
    <xf numFmtId="3" fontId="3" fillId="0" borderId="2" xfId="0" applyNumberFormat="1" applyFont="1" applyBorder="1" applyAlignment="1">
      <alignment horizontal="right"/>
    </xf>
    <xf numFmtId="1" fontId="2" fillId="0" borderId="0" xfId="0" applyNumberFormat="1" applyFont="1" applyAlignment="1"/>
    <xf numFmtId="0" fontId="2" fillId="0" borderId="0" xfId="0" applyFont="1" applyAlignment="1"/>
    <xf numFmtId="3" fontId="2" fillId="0" borderId="2" xfId="0" applyNumberFormat="1" applyFont="1" applyBorder="1" applyAlignment="1">
      <alignment horizontal="right"/>
    </xf>
    <xf numFmtId="164" fontId="2" fillId="0" borderId="0" xfId="0" applyNumberFormat="1" applyFont="1" applyAlignment="1">
      <alignment horizontal="center" wrapText="1"/>
    </xf>
    <xf numFmtId="3" fontId="2" fillId="0" borderId="2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center" wrapText="1"/>
    </xf>
    <xf numFmtId="3" fontId="3" fillId="0" borderId="3" xfId="0" applyNumberFormat="1" applyFont="1" applyBorder="1" applyAlignment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165" fontId="2" fillId="0" borderId="0" xfId="0" applyNumberFormat="1" applyFont="1" applyAlignment="1">
      <alignment horizontal="right"/>
    </xf>
    <xf numFmtId="165" fontId="2" fillId="0" borderId="0" xfId="0" applyNumberFormat="1" applyFont="1" applyAlignment="1"/>
    <xf numFmtId="166" fontId="2" fillId="0" borderId="0" xfId="0" applyNumberFormat="1" applyFont="1" applyAlignment="1"/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Alignment="1">
      <alignment horizontal="right"/>
    </xf>
    <xf numFmtId="166" fontId="2" fillId="0" borderId="0" xfId="0" applyNumberFormat="1" applyFont="1" applyAlignment="1"/>
    <xf numFmtId="165" fontId="2" fillId="0" borderId="0" xfId="0" applyNumberFormat="1" applyFont="1" applyAlignment="1"/>
    <xf numFmtId="1" fontId="5" fillId="0" borderId="0" xfId="0" applyNumberFormat="1" applyFont="1"/>
    <xf numFmtId="3" fontId="5" fillId="0" borderId="0" xfId="0" applyNumberFormat="1" applyFont="1" applyAlignment="1"/>
    <xf numFmtId="3" fontId="5" fillId="0" borderId="0" xfId="0" applyNumberFormat="1" applyFont="1"/>
    <xf numFmtId="1" fontId="5" fillId="0" borderId="0" xfId="0" applyNumberFormat="1" applyFont="1" applyAlignment="1"/>
    <xf numFmtId="4" fontId="5" fillId="0" borderId="0" xfId="0" applyNumberFormat="1" applyFont="1" applyAlignment="1"/>
    <xf numFmtId="3" fontId="4" fillId="2" borderId="0" xfId="0" applyNumberFormat="1" applyFont="1" applyFill="1"/>
    <xf numFmtId="3" fontId="3" fillId="0" borderId="0" xfId="0" applyNumberFormat="1" applyFont="1" applyFill="1" applyAlignment="1">
      <alignment horizontal="right"/>
    </xf>
    <xf numFmtId="166" fontId="2" fillId="3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AA1008"/>
  <sheetViews>
    <sheetView tabSelected="1" workbookViewId="0">
      <selection activeCell="I11" sqref="I11"/>
    </sheetView>
  </sheetViews>
  <sheetFormatPr baseColWidth="10" defaultColWidth="14.5" defaultRowHeight="15.75" customHeight="1" x14ac:dyDescent="0.15"/>
  <cols>
    <col min="1" max="1" width="24.5" customWidth="1"/>
    <col min="2" max="2" width="9.33203125" customWidth="1"/>
    <col min="3" max="3" width="10.5" customWidth="1"/>
    <col min="4" max="4" width="11.1640625" customWidth="1"/>
    <col min="5" max="5" width="9.33203125" customWidth="1"/>
    <col min="6" max="6" width="10.83203125" customWidth="1"/>
  </cols>
  <sheetData>
    <row r="1" spans="1:27" ht="16" x14ac:dyDescent="0.2">
      <c r="A1" s="41">
        <v>43282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3" t="s">
        <v>0</v>
      </c>
      <c r="B2" s="4" t="s">
        <v>1</v>
      </c>
      <c r="C2" s="4" t="s">
        <v>2</v>
      </c>
      <c r="D2" s="4" t="s">
        <v>73</v>
      </c>
      <c r="E2" s="4" t="s">
        <v>74</v>
      </c>
      <c r="F2" s="5" t="s">
        <v>75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7</v>
      </c>
      <c r="B3" s="6">
        <v>15931.67</v>
      </c>
      <c r="C3" s="7">
        <f>'June ALT'!C3+B3</f>
        <v>99440.150000000009</v>
      </c>
      <c r="D3" s="7">
        <f>'Budget by Month'!G10</f>
        <v>18091.25</v>
      </c>
      <c r="E3" s="7">
        <f>D3+May!E9</f>
        <v>108547.5</v>
      </c>
      <c r="F3" s="7">
        <f>'Budget by Month'!O10</f>
        <v>217095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8</v>
      </c>
      <c r="B4" s="6">
        <v>110</v>
      </c>
      <c r="C4" s="7">
        <f>'June ALT'!C4+B4</f>
        <v>6365</v>
      </c>
      <c r="D4" s="7">
        <f>'Budget by Month'!G14</f>
        <v>0</v>
      </c>
      <c r="E4" s="7">
        <f>D4+May!E13</f>
        <v>5830</v>
      </c>
      <c r="F4" s="7">
        <f>'Budget by Month'!O14</f>
        <v>10494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9</v>
      </c>
      <c r="B5" s="6">
        <v>85</v>
      </c>
      <c r="C5" s="7">
        <f>'June ALT'!C5+B5</f>
        <v>992.11999999999989</v>
      </c>
      <c r="D5" s="7">
        <f>'Budget by Month'!G8</f>
        <v>166.66666666666666</v>
      </c>
      <c r="E5" s="7">
        <f>D5+May!E7</f>
        <v>999.99999999999989</v>
      </c>
      <c r="F5" s="7">
        <f>'Budget by Month'!O8</f>
        <v>2000</v>
      </c>
    </row>
    <row r="6" spans="1:27" ht="15.75" customHeight="1" x14ac:dyDescent="0.15">
      <c r="A6" s="2" t="s">
        <v>11</v>
      </c>
      <c r="B6" s="6">
        <v>2.3199999999999998</v>
      </c>
      <c r="C6" s="7">
        <f>'June ALT'!C6+B6</f>
        <v>23.15</v>
      </c>
      <c r="D6" s="7">
        <f>'Budget by Month'!G9</f>
        <v>0</v>
      </c>
      <c r="E6" s="7">
        <f>D6+May!E8</f>
        <v>0</v>
      </c>
      <c r="F6" s="7">
        <f>'Budget by Month'!O9</f>
        <v>0</v>
      </c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13</v>
      </c>
      <c r="B7" s="6"/>
      <c r="C7" s="7">
        <f>'June ALT'!C7+B7</f>
        <v>22.64</v>
      </c>
      <c r="D7" s="7">
        <f>'Budget by Month'!G11</f>
        <v>0</v>
      </c>
      <c r="E7" s="7">
        <f>D7+May!E10</f>
        <v>0</v>
      </c>
      <c r="F7" s="7">
        <f>'Budget by Month'!O11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14</v>
      </c>
      <c r="B8" s="10"/>
      <c r="C8" s="7">
        <f>'June ALT'!C8+B8</f>
        <v>0</v>
      </c>
      <c r="D8" s="7">
        <f>'Budget by Month'!G7</f>
        <v>0</v>
      </c>
      <c r="E8" s="7">
        <f>D8+May!E6</f>
        <v>0</v>
      </c>
      <c r="F8" s="7">
        <f>'Budget by Month'!O7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11" t="s">
        <v>16</v>
      </c>
      <c r="B9" s="38">
        <f t="shared" ref="B9:F9" si="0">SUM(B3:B8)</f>
        <v>16128.99</v>
      </c>
      <c r="C9" s="38">
        <f t="shared" si="0"/>
        <v>106843.06</v>
      </c>
      <c r="D9" s="12">
        <f t="shared" si="0"/>
        <v>18257.916666666668</v>
      </c>
      <c r="E9" s="12">
        <f t="shared" si="0"/>
        <v>115377.5</v>
      </c>
      <c r="F9" s="12">
        <f t="shared" si="0"/>
        <v>229589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10</v>
      </c>
      <c r="B11" s="6">
        <v>10</v>
      </c>
      <c r="C11" s="7">
        <f>'June ALT'!C11+B11</f>
        <v>362</v>
      </c>
      <c r="D11" s="7">
        <f>'Budget by Month'!G4</f>
        <v>83.333333333333329</v>
      </c>
      <c r="E11" s="7">
        <f>D11+May!E3</f>
        <v>499.99999999999994</v>
      </c>
      <c r="F11" s="7">
        <f>'Budget by Month'!O4</f>
        <v>1000</v>
      </c>
    </row>
    <row r="12" spans="1:27" ht="15.75" customHeight="1" x14ac:dyDescent="0.15">
      <c r="A12" s="2" t="s">
        <v>12</v>
      </c>
      <c r="B12" s="6">
        <v>6160</v>
      </c>
      <c r="C12" s="7">
        <f>'June ALT'!C12+B12</f>
        <v>24666.799999999999</v>
      </c>
      <c r="D12" s="7">
        <f>'Budget by Month'!G5</f>
        <v>83.333333333333329</v>
      </c>
      <c r="E12" s="7">
        <f>D12+May!E4</f>
        <v>499.99999999999994</v>
      </c>
      <c r="F12" s="7">
        <f>'Budget by Month'!O5</f>
        <v>1000</v>
      </c>
      <c r="G12" s="13" t="s">
        <v>17</v>
      </c>
    </row>
    <row r="13" spans="1:27" ht="15.75" customHeight="1" x14ac:dyDescent="0.15">
      <c r="A13" s="2" t="s">
        <v>15</v>
      </c>
      <c r="B13" s="10"/>
      <c r="C13" s="7">
        <f>'June ALT'!C13+B13</f>
        <v>0</v>
      </c>
      <c r="D13" s="7">
        <f>'Budget by Month'!G6</f>
        <v>1341.6666666666667</v>
      </c>
      <c r="E13" s="7">
        <f>D13+May!E5</f>
        <v>8050.0000000000009</v>
      </c>
      <c r="F13" s="7">
        <f>'Budget by Month'!O6</f>
        <v>16100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18</v>
      </c>
      <c r="B14" s="6">
        <v>953</v>
      </c>
      <c r="C14" s="7">
        <f>'June ALT'!C14+B14</f>
        <v>7835</v>
      </c>
      <c r="D14" s="7">
        <f>'Budget by Month'!G12</f>
        <v>1224.3333333333333</v>
      </c>
      <c r="E14" s="7">
        <f>D14+May!E11</f>
        <v>7345.9999999999991</v>
      </c>
      <c r="F14" s="7">
        <f>'Budget by Month'!O12</f>
        <v>14692</v>
      </c>
      <c r="G14" s="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19</v>
      </c>
      <c r="B15" s="6"/>
      <c r="C15" s="7">
        <f>'June ALT'!C15+B15</f>
        <v>767</v>
      </c>
      <c r="D15" s="7">
        <f>'Budget by Month'!G13</f>
        <v>0</v>
      </c>
      <c r="E15" s="7">
        <f>D15+May!E12</f>
        <v>0</v>
      </c>
      <c r="F15" s="7">
        <f>'Budget by Month'!O13</f>
        <v>0</v>
      </c>
    </row>
    <row r="16" spans="1:27" ht="15.75" customHeight="1" x14ac:dyDescent="0.15">
      <c r="A16" s="2" t="s">
        <v>20</v>
      </c>
      <c r="B16" s="6"/>
      <c r="C16" s="7">
        <f>'June ALT'!C16+B16</f>
        <v>185</v>
      </c>
      <c r="D16" s="7">
        <f>'Budget by Month'!G15</f>
        <v>0</v>
      </c>
      <c r="E16" s="7">
        <f>D16+May!E14</f>
        <v>0</v>
      </c>
      <c r="F16" s="7">
        <f>'Budget by Month'!O15</f>
        <v>0</v>
      </c>
      <c r="G16" s="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14" t="s">
        <v>21</v>
      </c>
      <c r="B17" s="15">
        <f t="shared" ref="B17:F17" si="1">SUM(B11:B16)</f>
        <v>7123</v>
      </c>
      <c r="C17" s="15">
        <f t="shared" si="1"/>
        <v>33815.800000000003</v>
      </c>
      <c r="D17" s="15">
        <f t="shared" si="1"/>
        <v>2732.666666666667</v>
      </c>
      <c r="E17" s="15">
        <f t="shared" si="1"/>
        <v>16396</v>
      </c>
      <c r="F17" s="15">
        <f t="shared" si="1"/>
        <v>32792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3"/>
      <c r="B18" s="16"/>
      <c r="C18" s="16"/>
      <c r="D18" s="16"/>
      <c r="E18" s="16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3" t="s">
        <v>22</v>
      </c>
      <c r="B19" s="39">
        <f t="shared" ref="B19:F19" si="2">B9+B17</f>
        <v>23251.989999999998</v>
      </c>
      <c r="C19" s="15">
        <f t="shared" si="2"/>
        <v>140658.85999999999</v>
      </c>
      <c r="D19" s="15">
        <f t="shared" si="2"/>
        <v>20990.583333333336</v>
      </c>
      <c r="E19" s="15">
        <f t="shared" si="2"/>
        <v>131773.5</v>
      </c>
      <c r="F19" s="15">
        <f t="shared" si="2"/>
        <v>262381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/>
      <c r="B20" s="10"/>
      <c r="C20" s="10"/>
      <c r="D20" s="10"/>
      <c r="E20" s="10"/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3" t="s">
        <v>23</v>
      </c>
      <c r="B21" s="17"/>
      <c r="C21" s="7"/>
      <c r="D21" s="17"/>
      <c r="E21" s="1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24</v>
      </c>
      <c r="B22" s="6">
        <v>2289.5</v>
      </c>
      <c r="C22" s="7">
        <f>'June ALT'!C22+B22</f>
        <v>16528.399999999998</v>
      </c>
      <c r="D22" s="7">
        <f>'Budget by Month'!F19</f>
        <v>2474.0833333333335</v>
      </c>
      <c r="E22" s="7">
        <f>D22+Apr!E18</f>
        <v>12370.416666666668</v>
      </c>
      <c r="F22" s="7">
        <f>'Budget by Month'!N19</f>
        <v>29688.999999999996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26</v>
      </c>
      <c r="B23" s="6">
        <v>145</v>
      </c>
      <c r="C23" s="7">
        <f>'June ALT'!C23+B23</f>
        <v>2097.4700000000003</v>
      </c>
      <c r="D23" s="7">
        <f>'Budget by Month'!F21</f>
        <v>400</v>
      </c>
      <c r="E23" s="7">
        <f>D23+Apr!E20</f>
        <v>2000</v>
      </c>
      <c r="F23" s="7">
        <f>'Budget by Month'!N21</f>
        <v>4800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27</v>
      </c>
      <c r="B24" s="6">
        <v>9848.4500000000007</v>
      </c>
      <c r="C24" s="7">
        <f>'June ALT'!C24+B24</f>
        <v>56464.56</v>
      </c>
      <c r="D24" s="7">
        <f>'Budget by Month'!F22</f>
        <v>9107.4166666666661</v>
      </c>
      <c r="E24" s="7">
        <f>D24+Apr!E21</f>
        <v>45537.083333333328</v>
      </c>
      <c r="F24" s="7">
        <f>'Budget by Month'!N22</f>
        <v>108122.19000000002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29</v>
      </c>
      <c r="B25" s="6">
        <v>1011.28</v>
      </c>
      <c r="C25" s="7">
        <f>'June ALT'!C25+B25</f>
        <v>1222.2599999999998</v>
      </c>
      <c r="D25" s="7">
        <f>'Budget by Month'!F24</f>
        <v>0</v>
      </c>
      <c r="E25" s="7">
        <f>D25+Apr!E23</f>
        <v>0</v>
      </c>
      <c r="F25" s="7">
        <f>'Budget by Month'!N24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30</v>
      </c>
      <c r="B26" s="6">
        <v>3806.78</v>
      </c>
      <c r="C26" s="7">
        <f>'June ALT'!C26+B26</f>
        <v>48544.840000000004</v>
      </c>
      <c r="D26" s="7">
        <f>'Budget by Month'!F25</f>
        <v>5244.833333333333</v>
      </c>
      <c r="E26" s="7">
        <f>D26+Apr!E24</f>
        <v>26224.166666666664</v>
      </c>
      <c r="F26" s="7">
        <f>'Budget by Month'!N25</f>
        <v>62938.000000000007</v>
      </c>
    </row>
    <row r="27" spans="1:27" ht="15.75" customHeight="1" x14ac:dyDescent="0.15">
      <c r="A27" s="2" t="s">
        <v>31</v>
      </c>
      <c r="B27" s="6">
        <v>873.24</v>
      </c>
      <c r="C27" s="7">
        <f>'June ALT'!C27+B27</f>
        <v>19618.43</v>
      </c>
      <c r="D27" s="7">
        <f>'Budget by Month'!F26</f>
        <v>3053.08</v>
      </c>
      <c r="E27" s="7">
        <f>D27+Apr!E25</f>
        <v>16275.4</v>
      </c>
      <c r="F27" s="7">
        <f>'Budget by Month'!N26</f>
        <v>34323.020000000004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11" t="s">
        <v>32</v>
      </c>
      <c r="B28" s="38">
        <f t="shared" ref="B28:F28" si="3">SUM(B22:B27)</f>
        <v>17974.250000000004</v>
      </c>
      <c r="C28" s="38">
        <f t="shared" si="3"/>
        <v>144475.96</v>
      </c>
      <c r="D28" s="12">
        <f t="shared" si="3"/>
        <v>20279.41333333333</v>
      </c>
      <c r="E28" s="12">
        <f t="shared" si="3"/>
        <v>102407.06666666665</v>
      </c>
      <c r="F28" s="12">
        <f t="shared" si="3"/>
        <v>239872.21000000002</v>
      </c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G29" s="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28</v>
      </c>
      <c r="B30" s="6">
        <v>3774.52</v>
      </c>
      <c r="C30" s="7">
        <f>'June ALT'!C30+B30</f>
        <v>7653.58</v>
      </c>
      <c r="D30" s="7">
        <f>'Budget by Month'!F23</f>
        <v>1737.5</v>
      </c>
      <c r="E30" s="7">
        <f>D30+Apr!E22</f>
        <v>8687.5</v>
      </c>
      <c r="F30" s="7">
        <f>'Budget by Month'!N23</f>
        <v>20850</v>
      </c>
      <c r="G30" s="8" t="s">
        <v>35</v>
      </c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 t="s">
        <v>25</v>
      </c>
      <c r="B31" s="6"/>
      <c r="C31" s="7">
        <f>'June ALT'!C31+B31</f>
        <v>582</v>
      </c>
      <c r="D31" s="7">
        <f>'Budget by Month'!F20</f>
        <v>83.333333333333329</v>
      </c>
      <c r="E31" s="7">
        <f>D31+Apr!E19</f>
        <v>416.66666666666663</v>
      </c>
      <c r="F31" s="7">
        <f>'Budget by Month'!N20</f>
        <v>1000.0000000000001</v>
      </c>
      <c r="G31" s="1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 t="s">
        <v>34</v>
      </c>
      <c r="B32" s="19"/>
      <c r="C32" s="19">
        <f>'June ALT'!C32+B32</f>
        <v>21122</v>
      </c>
      <c r="D32" s="21">
        <f>'Budget by Month'!F27</f>
        <v>2028</v>
      </c>
      <c r="E32" s="21">
        <f>D32+Apr!E26</f>
        <v>10140</v>
      </c>
      <c r="F32" s="21">
        <f>'Budget by Month'!N27</f>
        <v>24336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14" t="s">
        <v>38</v>
      </c>
      <c r="B33" s="15">
        <f t="shared" ref="B33:F33" si="4">SUM(B30:B32)</f>
        <v>3774.52</v>
      </c>
      <c r="C33" s="15">
        <f t="shared" si="4"/>
        <v>29357.58</v>
      </c>
      <c r="D33" s="15">
        <f t="shared" si="4"/>
        <v>3848.833333333333</v>
      </c>
      <c r="E33" s="15">
        <f t="shared" si="4"/>
        <v>19244.166666666664</v>
      </c>
      <c r="F33" s="15">
        <f t="shared" si="4"/>
        <v>46186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14" t="s">
        <v>36</v>
      </c>
      <c r="B35" s="23">
        <f t="shared" ref="B35:F35" si="5">B28+B33</f>
        <v>21748.770000000004</v>
      </c>
      <c r="C35" s="23">
        <f t="shared" si="5"/>
        <v>173833.53999999998</v>
      </c>
      <c r="D35" s="23">
        <f t="shared" si="5"/>
        <v>24128.246666666662</v>
      </c>
      <c r="E35" s="23">
        <f t="shared" si="5"/>
        <v>121651.23333333331</v>
      </c>
      <c r="F35" s="23">
        <f t="shared" si="5"/>
        <v>286058.21000000002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/>
      <c r="B37" s="20">
        <v>42947</v>
      </c>
      <c r="C37" s="20">
        <v>43312</v>
      </c>
      <c r="D37" s="22" t="s">
        <v>37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3" t="s">
        <v>0</v>
      </c>
      <c r="B38" s="6"/>
      <c r="C38" s="7">
        <f>B19</f>
        <v>23251.989999999998</v>
      </c>
      <c r="D38" s="7">
        <f>D19</f>
        <v>20990.583333333336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3" t="s">
        <v>23</v>
      </c>
      <c r="B39" s="6"/>
      <c r="C39" s="7">
        <f>B35</f>
        <v>21748.770000000004</v>
      </c>
      <c r="D39" s="7">
        <f>D35</f>
        <v>24128.246666666662</v>
      </c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8" t="s">
        <v>42</v>
      </c>
      <c r="B41" s="28" t="s">
        <v>39</v>
      </c>
      <c r="C41" s="28">
        <f>C38-C39</f>
        <v>1503.2199999999939</v>
      </c>
      <c r="D41" s="28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 t="s">
        <v>40</v>
      </c>
      <c r="B42" s="40">
        <v>10406.16</v>
      </c>
      <c r="C42" s="28"/>
      <c r="D42" s="28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2" t="s">
        <v>41</v>
      </c>
      <c r="B43" s="40">
        <v>8241.2099999999991</v>
      </c>
      <c r="C43" s="28"/>
      <c r="D43" s="2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 t="s">
        <v>34</v>
      </c>
      <c r="B44" s="30"/>
      <c r="C44" s="28"/>
      <c r="D44" s="28"/>
      <c r="E44" s="2"/>
      <c r="F44" s="2"/>
      <c r="G44" s="2"/>
      <c r="H44" s="8"/>
      <c r="I44" s="8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 t="s">
        <v>77</v>
      </c>
      <c r="B45" s="28"/>
      <c r="C45" s="28">
        <f>SUM('June ALT'!B44:B46)</f>
        <v>17138.22</v>
      </c>
      <c r="D45" s="2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/>
      <c r="B46" s="28"/>
      <c r="C46" s="31"/>
      <c r="D46" s="28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3" x14ac:dyDescent="0.15">
      <c r="A47" s="2" t="s">
        <v>76</v>
      </c>
      <c r="B47" s="28">
        <f>SUM(B42:B45)</f>
        <v>18647.37</v>
      </c>
      <c r="C47" s="28">
        <f>C45+C38-C39</f>
        <v>18641.439999999995</v>
      </c>
      <c r="D47" s="2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3" x14ac:dyDescent="0.15">
      <c r="A48" s="2"/>
      <c r="B48" s="28"/>
      <c r="C48" s="28">
        <f>B47-C47</f>
        <v>5.930000000003929</v>
      </c>
      <c r="D48" s="2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3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3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3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3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3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</sheetData>
  <printOptions gridLines="1"/>
  <pageMargins left="0.7" right="0.7" top="0.75" bottom="0.75" header="0.3" footer="0.3"/>
  <pageSetup scale="81" orientation="portrait" horizontalDpi="0" verticalDpi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outlinePr summaryBelow="0" summaryRight="0"/>
  </sheetPr>
  <dimension ref="A1"/>
  <sheetViews>
    <sheetView workbookViewId="0"/>
  </sheetViews>
  <sheetFormatPr baseColWidth="10" defaultColWidth="14.5" defaultRowHeight="15.75" customHeight="1" x14ac:dyDescent="0.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AA1012"/>
  <sheetViews>
    <sheetView workbookViewId="0"/>
  </sheetViews>
  <sheetFormatPr baseColWidth="10" defaultColWidth="14.5" defaultRowHeight="15.75" customHeight="1" x14ac:dyDescent="0.15"/>
  <cols>
    <col min="1" max="1" width="27.33203125" customWidth="1"/>
  </cols>
  <sheetData>
    <row r="1" spans="1:27" ht="16" x14ac:dyDescent="0.2">
      <c r="A1" s="1">
        <v>43252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3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4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7</v>
      </c>
      <c r="B3" s="6">
        <v>10619.1</v>
      </c>
      <c r="C3" s="7">
        <f>B3+May!C9</f>
        <v>83508.48000000001</v>
      </c>
      <c r="D3" s="7">
        <f>'Budget by Month'!G10</f>
        <v>18091.25</v>
      </c>
      <c r="E3" s="7">
        <f>D3+May!E9</f>
        <v>108547.5</v>
      </c>
      <c r="F3" s="7">
        <f>'Budget by Month'!O10</f>
        <v>217095</v>
      </c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8</v>
      </c>
      <c r="B4" s="6"/>
      <c r="C4" s="7">
        <f>B4+May!C13</f>
        <v>6255</v>
      </c>
      <c r="D4" s="7">
        <f>'Budget by Month'!G14</f>
        <v>0</v>
      </c>
      <c r="E4" s="7">
        <f>D4+May!E13</f>
        <v>5830</v>
      </c>
      <c r="F4" s="7">
        <f>'Budget by Month'!O14</f>
        <v>10494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9</v>
      </c>
      <c r="B5" s="6">
        <v>166.8</v>
      </c>
      <c r="C5" s="7">
        <f>B5+May!C7</f>
        <v>907.11999999999989</v>
      </c>
      <c r="D5" s="7">
        <f>'Budget by Month'!G8</f>
        <v>166.66666666666666</v>
      </c>
      <c r="E5" s="7">
        <f>D5+May!E7</f>
        <v>999.99999999999989</v>
      </c>
      <c r="F5" s="7">
        <f>'Budget by Month'!O8</f>
        <v>2000</v>
      </c>
    </row>
    <row r="6" spans="1:27" ht="15.75" customHeight="1" x14ac:dyDescent="0.15">
      <c r="A6" s="2" t="s">
        <v>11</v>
      </c>
      <c r="B6" s="6"/>
      <c r="C6" s="7">
        <f>B6+May!C8</f>
        <v>20.83</v>
      </c>
      <c r="D6" s="7">
        <f>'Budget by Month'!G9</f>
        <v>0</v>
      </c>
      <c r="E6" s="7">
        <f>D6+May!E8</f>
        <v>0</v>
      </c>
      <c r="F6" s="7">
        <f>'Budget by Month'!O9</f>
        <v>0</v>
      </c>
      <c r="G6" s="9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13</v>
      </c>
      <c r="B7" s="6"/>
      <c r="C7" s="7">
        <f>B7+May!C10</f>
        <v>22.64</v>
      </c>
      <c r="D7" s="7">
        <f>'Budget by Month'!G11</f>
        <v>0</v>
      </c>
      <c r="E7" s="7">
        <f>D7+May!E10</f>
        <v>0</v>
      </c>
      <c r="F7" s="7">
        <f>'Budget by Month'!O11</f>
        <v>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14</v>
      </c>
      <c r="B8" s="10"/>
      <c r="C8" s="7">
        <f>B8+May!C6</f>
        <v>0</v>
      </c>
      <c r="D8" s="7">
        <f>'Budget by Month'!G7</f>
        <v>0</v>
      </c>
      <c r="E8" s="7">
        <f>D8+May!E6</f>
        <v>0</v>
      </c>
      <c r="F8" s="7">
        <f>'Budget by Month'!O7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11" t="s">
        <v>16</v>
      </c>
      <c r="B9" s="12">
        <f t="shared" ref="B9:F9" si="0">SUM(B3:B8)</f>
        <v>10785.9</v>
      </c>
      <c r="C9" s="12">
        <f t="shared" si="0"/>
        <v>90714.07</v>
      </c>
      <c r="D9" s="12">
        <f t="shared" si="0"/>
        <v>18257.916666666668</v>
      </c>
      <c r="E9" s="12">
        <f t="shared" si="0"/>
        <v>115377.5</v>
      </c>
      <c r="F9" s="12">
        <f t="shared" si="0"/>
        <v>229589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10</v>
      </c>
      <c r="B11" s="6">
        <v>20</v>
      </c>
      <c r="C11" s="7">
        <f>B11+May!C3</f>
        <v>352</v>
      </c>
      <c r="D11" s="7">
        <f>'Budget by Month'!G4</f>
        <v>83.333333333333329</v>
      </c>
      <c r="E11" s="7">
        <f>D11+May!E3</f>
        <v>499.99999999999994</v>
      </c>
      <c r="F11" s="7">
        <f>'Budget by Month'!O4</f>
        <v>1000</v>
      </c>
    </row>
    <row r="12" spans="1:27" ht="15.75" customHeight="1" x14ac:dyDescent="0.15">
      <c r="A12" s="2" t="s">
        <v>12</v>
      </c>
      <c r="B12" s="6">
        <v>7624.52</v>
      </c>
      <c r="C12" s="7">
        <f>B12+May!C4</f>
        <v>18506.8</v>
      </c>
      <c r="D12" s="7">
        <f>'Budget by Month'!G5</f>
        <v>83.333333333333329</v>
      </c>
      <c r="E12" s="7">
        <f>D12+May!E4</f>
        <v>499.99999999999994</v>
      </c>
      <c r="F12" s="7">
        <f>'Budget by Month'!O5</f>
        <v>1000</v>
      </c>
    </row>
    <row r="13" spans="1:27" ht="15.75" customHeight="1" x14ac:dyDescent="0.15">
      <c r="A13" s="2" t="s">
        <v>15</v>
      </c>
      <c r="B13" s="10"/>
      <c r="C13" s="7">
        <f>B13+May!C5</f>
        <v>0</v>
      </c>
      <c r="D13" s="7">
        <f>'Budget by Month'!G6</f>
        <v>1341.6666666666667</v>
      </c>
      <c r="E13" s="7">
        <f>D13+May!E5</f>
        <v>8050.0000000000009</v>
      </c>
      <c r="F13" s="7">
        <f>'Budget by Month'!O6</f>
        <v>16100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18</v>
      </c>
      <c r="B14" s="6">
        <v>1400</v>
      </c>
      <c r="C14" s="7">
        <f>B14+May!C11</f>
        <v>6882</v>
      </c>
      <c r="D14" s="7">
        <f>'Budget by Month'!G12</f>
        <v>1224.3333333333333</v>
      </c>
      <c r="E14" s="7">
        <f>D14+May!E11</f>
        <v>7345.9999999999991</v>
      </c>
      <c r="F14" s="7">
        <f>'Budget by Month'!O12</f>
        <v>14692</v>
      </c>
      <c r="G14" s="9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19</v>
      </c>
      <c r="B15" s="6"/>
      <c r="C15" s="7">
        <f>B15+May!C12</f>
        <v>767</v>
      </c>
      <c r="D15" s="7">
        <f>'Budget by Month'!G13</f>
        <v>0</v>
      </c>
      <c r="E15" s="7">
        <f>D15+May!E12</f>
        <v>0</v>
      </c>
      <c r="F15" s="7">
        <f>'Budget by Month'!O13</f>
        <v>0</v>
      </c>
    </row>
    <row r="16" spans="1:27" ht="15.75" customHeight="1" x14ac:dyDescent="0.15">
      <c r="A16" s="2" t="s">
        <v>20</v>
      </c>
      <c r="B16" s="6"/>
      <c r="C16" s="7">
        <f>B16+May!C14</f>
        <v>185</v>
      </c>
      <c r="D16" s="7">
        <f>'Budget by Month'!G15</f>
        <v>0</v>
      </c>
      <c r="E16" s="7">
        <f>D16+May!E14</f>
        <v>0</v>
      </c>
      <c r="F16" s="7">
        <f>'Budget by Month'!O15</f>
        <v>0</v>
      </c>
      <c r="G16" s="8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14" t="s">
        <v>21</v>
      </c>
      <c r="B17" s="15">
        <f t="shared" ref="B17:F17" si="1">SUM(B11:B16)</f>
        <v>9044.52</v>
      </c>
      <c r="C17" s="15">
        <f t="shared" si="1"/>
        <v>26692.799999999999</v>
      </c>
      <c r="D17" s="15">
        <f t="shared" si="1"/>
        <v>2732.666666666667</v>
      </c>
      <c r="E17" s="15">
        <f t="shared" si="1"/>
        <v>16396</v>
      </c>
      <c r="F17" s="15">
        <f t="shared" si="1"/>
        <v>32792</v>
      </c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3"/>
      <c r="B18" s="16"/>
      <c r="C18" s="16"/>
      <c r="D18" s="16"/>
      <c r="E18" s="16"/>
      <c r="F18" s="16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3" t="s">
        <v>22</v>
      </c>
      <c r="B19" s="15">
        <f t="shared" ref="B19:F19" si="2">B9+B17</f>
        <v>19830.419999999998</v>
      </c>
      <c r="C19" s="15">
        <f t="shared" si="2"/>
        <v>117406.87000000001</v>
      </c>
      <c r="D19" s="15">
        <f t="shared" si="2"/>
        <v>20990.583333333336</v>
      </c>
      <c r="E19" s="15">
        <f t="shared" si="2"/>
        <v>131773.5</v>
      </c>
      <c r="F19" s="15">
        <f t="shared" si="2"/>
        <v>262381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/>
      <c r="B20" s="10"/>
      <c r="C20" s="10"/>
      <c r="D20" s="10"/>
      <c r="E20" s="10"/>
      <c r="F20" s="10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3" t="s">
        <v>23</v>
      </c>
      <c r="B21" s="17"/>
      <c r="C21" s="17"/>
      <c r="D21" s="17"/>
      <c r="E21" s="17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24</v>
      </c>
      <c r="B22" s="6">
        <v>2332.41</v>
      </c>
      <c r="C22" s="7">
        <f>B22+May!C18</f>
        <v>14238.899999999998</v>
      </c>
      <c r="D22" s="7">
        <f>'Budget by Month'!F19</f>
        <v>2474.0833333333335</v>
      </c>
      <c r="E22" s="7">
        <f>D22+Apr!E18</f>
        <v>12370.416666666668</v>
      </c>
      <c r="F22" s="7">
        <f>'Budget by Month'!N19</f>
        <v>29688.999999999996</v>
      </c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26</v>
      </c>
      <c r="B23" s="6">
        <v>213.29</v>
      </c>
      <c r="C23" s="7">
        <f>B23+May!C20</f>
        <v>1952.4700000000003</v>
      </c>
      <c r="D23" s="7">
        <f>'Budget by Month'!F21</f>
        <v>400</v>
      </c>
      <c r="E23" s="7">
        <f>D23+Apr!E20</f>
        <v>2000</v>
      </c>
      <c r="F23" s="7">
        <f>'Budget by Month'!N21</f>
        <v>4800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27</v>
      </c>
      <c r="B24" s="6">
        <v>7014.57</v>
      </c>
      <c r="C24" s="7">
        <f>B24+May!C21</f>
        <v>46616.11</v>
      </c>
      <c r="D24" s="7">
        <f>'Budget by Month'!F22</f>
        <v>9107.4166666666661</v>
      </c>
      <c r="E24" s="7">
        <f>D24+Apr!E21</f>
        <v>45537.083333333328</v>
      </c>
      <c r="F24" s="7">
        <f>'Budget by Month'!N22</f>
        <v>108122.19000000002</v>
      </c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29</v>
      </c>
      <c r="B25" s="6">
        <v>624.41999999999996</v>
      </c>
      <c r="C25" s="7">
        <f>B25+May!C23</f>
        <v>210.9799999999999</v>
      </c>
      <c r="D25" s="7">
        <f>'Budget by Month'!F24</f>
        <v>0</v>
      </c>
      <c r="E25" s="7">
        <f>D25+Apr!E23</f>
        <v>0</v>
      </c>
      <c r="F25" s="7">
        <f>'Budget by Month'!N24</f>
        <v>0</v>
      </c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30</v>
      </c>
      <c r="B26" s="6">
        <v>4153.1899999999996</v>
      </c>
      <c r="C26" s="7">
        <f>B26+May!C24</f>
        <v>44738.060000000005</v>
      </c>
      <c r="D26" s="7">
        <f>'Budget by Month'!F25</f>
        <v>5244.833333333333</v>
      </c>
      <c r="E26" s="7">
        <f>D26+Apr!E24</f>
        <v>26224.166666666664</v>
      </c>
      <c r="F26" s="7">
        <f>'Budget by Month'!N25</f>
        <v>62938.000000000007</v>
      </c>
    </row>
    <row r="27" spans="1:27" ht="15.75" customHeight="1" x14ac:dyDescent="0.15">
      <c r="A27" s="2" t="s">
        <v>31</v>
      </c>
      <c r="B27" s="6">
        <v>858.94</v>
      </c>
      <c r="C27" s="7">
        <f>B27+May!C25</f>
        <v>18745.189999999999</v>
      </c>
      <c r="D27" s="7">
        <f>'Budget by Month'!F26</f>
        <v>3053.08</v>
      </c>
      <c r="E27" s="7">
        <f>D27+Apr!E25</f>
        <v>16275.4</v>
      </c>
      <c r="F27" s="7">
        <f>'Budget by Month'!N26</f>
        <v>34323.020000000004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11" t="s">
        <v>32</v>
      </c>
      <c r="B28" s="12">
        <f t="shared" ref="B28:F28" si="3">SUM(B22:B27)</f>
        <v>15196.820000000002</v>
      </c>
      <c r="C28" s="12">
        <f t="shared" si="3"/>
        <v>126501.71</v>
      </c>
      <c r="D28" s="12">
        <f t="shared" si="3"/>
        <v>20279.41333333333</v>
      </c>
      <c r="E28" s="12">
        <f t="shared" si="3"/>
        <v>102407.06666666665</v>
      </c>
      <c r="F28" s="12">
        <f t="shared" si="3"/>
        <v>239872.21000000002</v>
      </c>
      <c r="G28" s="8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G29" s="8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28</v>
      </c>
      <c r="B30" s="6">
        <f>113.06</f>
        <v>113.06</v>
      </c>
      <c r="C30" s="7">
        <f>B30+May!C22</f>
        <v>3879.06</v>
      </c>
      <c r="D30" s="7">
        <f>'Budget by Month'!F23</f>
        <v>1737.5</v>
      </c>
      <c r="E30" s="7">
        <f>D30+Apr!E22</f>
        <v>8687.5</v>
      </c>
      <c r="F30" s="7">
        <f>'Budget by Month'!N23</f>
        <v>20850</v>
      </c>
      <c r="G30" s="8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 t="s">
        <v>25</v>
      </c>
      <c r="B31" s="6">
        <v>582</v>
      </c>
      <c r="C31" s="7">
        <f>B31+May!C19</f>
        <v>582</v>
      </c>
      <c r="D31" s="7">
        <f>'Budget by Month'!F20</f>
        <v>83.333333333333329</v>
      </c>
      <c r="E31" s="7">
        <f>D31+Apr!E19</f>
        <v>416.66666666666663</v>
      </c>
      <c r="F31" s="7">
        <f>'Budget by Month'!N20</f>
        <v>1000.0000000000001</v>
      </c>
      <c r="G31" s="18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 t="s">
        <v>34</v>
      </c>
      <c r="B32" s="19">
        <v>6427</v>
      </c>
      <c r="C32" s="21">
        <f>B32+May!C26</f>
        <v>21122</v>
      </c>
      <c r="D32" s="21">
        <f>'Budget by Month'!F27</f>
        <v>2028</v>
      </c>
      <c r="E32" s="21">
        <f>D32+Apr!E26</f>
        <v>10140</v>
      </c>
      <c r="F32" s="21">
        <f>'Budget by Month'!N27</f>
        <v>24336</v>
      </c>
      <c r="G32" s="9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14" t="s">
        <v>38</v>
      </c>
      <c r="B33" s="15">
        <f t="shared" ref="B33:F33" si="4">SUM(B30:B32)</f>
        <v>7122.0599999999995</v>
      </c>
      <c r="C33" s="15">
        <f t="shared" si="4"/>
        <v>25583.059999999998</v>
      </c>
      <c r="D33" s="15">
        <f t="shared" si="4"/>
        <v>3848.833333333333</v>
      </c>
      <c r="E33" s="15">
        <f t="shared" si="4"/>
        <v>19244.166666666664</v>
      </c>
      <c r="F33" s="15">
        <f t="shared" si="4"/>
        <v>46186</v>
      </c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14" t="s">
        <v>36</v>
      </c>
      <c r="B35" s="23">
        <f t="shared" ref="B35:F35" si="5">B28+B33</f>
        <v>22318.880000000001</v>
      </c>
      <c r="C35" s="23">
        <f t="shared" si="5"/>
        <v>152084.77000000002</v>
      </c>
      <c r="D35" s="23">
        <f t="shared" si="5"/>
        <v>24128.246666666662</v>
      </c>
      <c r="E35" s="23">
        <f t="shared" si="5"/>
        <v>121651.23333333331</v>
      </c>
      <c r="F35" s="23">
        <f t="shared" si="5"/>
        <v>286058.21000000002</v>
      </c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/>
      <c r="B37" s="20">
        <v>42916</v>
      </c>
      <c r="C37" s="20">
        <v>43281</v>
      </c>
      <c r="D37" s="22" t="s">
        <v>37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3" t="s">
        <v>0</v>
      </c>
      <c r="B38" s="6"/>
      <c r="C38" s="7">
        <f>B19</f>
        <v>19830.419999999998</v>
      </c>
      <c r="D38" s="7">
        <f>D19</f>
        <v>20990.583333333336</v>
      </c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3"/>
      <c r="B39" s="10"/>
      <c r="C39" s="10"/>
      <c r="D39" s="10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3"/>
      <c r="B40" s="10"/>
      <c r="C40" s="10"/>
      <c r="D40" s="10"/>
      <c r="E40" s="2"/>
      <c r="F40" s="2"/>
      <c r="G40" s="2"/>
      <c r="H40" s="2"/>
      <c r="I40" s="8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3" t="s">
        <v>23</v>
      </c>
      <c r="B41" s="6"/>
      <c r="C41" s="7">
        <f>B35</f>
        <v>22318.880000000001</v>
      </c>
      <c r="D41" s="7">
        <f>D35</f>
        <v>24128.246666666662</v>
      </c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8" t="s">
        <v>42</v>
      </c>
      <c r="B43" s="28" t="s">
        <v>39</v>
      </c>
      <c r="C43" s="28">
        <f>C38-C41</f>
        <v>-2488.4600000000028</v>
      </c>
      <c r="D43" s="28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 t="s">
        <v>40</v>
      </c>
      <c r="B44" s="29">
        <v>8905.26</v>
      </c>
      <c r="C44" s="28"/>
      <c r="D44" s="28">
        <f>B44+B45</f>
        <v>17138.22</v>
      </c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 t="s">
        <v>41</v>
      </c>
      <c r="B45" s="29">
        <v>8232.9599999999991</v>
      </c>
      <c r="C45" s="28"/>
      <c r="D45" s="28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 t="s">
        <v>34</v>
      </c>
      <c r="B46" s="30"/>
      <c r="C46" s="28"/>
      <c r="D46" s="28"/>
      <c r="E46" s="2"/>
      <c r="F46" s="2"/>
      <c r="G46" s="2"/>
      <c r="H46" s="8"/>
      <c r="I46" s="8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8"/>
      <c r="C47" s="28">
        <f>SUM(May!B35:B37)</f>
        <v>19632.61</v>
      </c>
      <c r="D47" s="28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8"/>
      <c r="C48" s="31"/>
      <c r="D48" s="28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8"/>
      <c r="C49" s="28"/>
      <c r="D49" s="28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8">
        <f>SUM(B44:B47)</f>
        <v>17138.22</v>
      </c>
      <c r="C50" s="28">
        <f>C47+C38-C41</f>
        <v>17144.149999999998</v>
      </c>
      <c r="D50" s="28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8"/>
      <c r="C51" s="28"/>
      <c r="D51" s="28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8"/>
      <c r="C52" s="28">
        <f>B50-C50</f>
        <v>-5.9299999999966531</v>
      </c>
      <c r="D52" s="28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  <row r="1004" spans="1:27" ht="13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</row>
    <row r="1005" spans="1:27" ht="13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</row>
    <row r="1006" spans="1:27" ht="13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</row>
    <row r="1007" spans="1:27" ht="13" x14ac:dyDescent="0.1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  <c r="U1007" s="2"/>
      <c r="V1007" s="2"/>
      <c r="W1007" s="2"/>
      <c r="X1007" s="2"/>
      <c r="Y1007" s="2"/>
      <c r="Z1007" s="2"/>
      <c r="AA1007" s="2"/>
    </row>
    <row r="1008" spans="1:27" ht="13" x14ac:dyDescent="0.1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  <c r="U1008" s="2"/>
      <c r="V1008" s="2"/>
      <c r="W1008" s="2"/>
      <c r="X1008" s="2"/>
      <c r="Y1008" s="2"/>
      <c r="Z1008" s="2"/>
      <c r="AA1008" s="2"/>
    </row>
    <row r="1009" spans="1:27" ht="13" x14ac:dyDescent="0.1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  <c r="U1009" s="2"/>
      <c r="V1009" s="2"/>
      <c r="W1009" s="2"/>
      <c r="X1009" s="2"/>
      <c r="Y1009" s="2"/>
      <c r="Z1009" s="2"/>
      <c r="AA1009" s="2"/>
    </row>
    <row r="1010" spans="1:27" ht="13" x14ac:dyDescent="0.1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  <c r="U1010" s="2"/>
      <c r="V1010" s="2"/>
      <c r="W1010" s="2"/>
      <c r="X1010" s="2"/>
      <c r="Y1010" s="2"/>
      <c r="Z1010" s="2"/>
      <c r="AA1010" s="2"/>
    </row>
    <row r="1011" spans="1:27" ht="13" x14ac:dyDescent="0.1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  <c r="U1011" s="2"/>
      <c r="V1011" s="2"/>
      <c r="W1011" s="2"/>
      <c r="X1011" s="2"/>
      <c r="Y1011" s="2"/>
      <c r="Z1011" s="2"/>
      <c r="AA1011" s="2"/>
    </row>
    <row r="1012" spans="1:27" ht="13" x14ac:dyDescent="0.1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  <c r="U1012" s="2"/>
      <c r="V1012" s="2"/>
      <c r="W1012" s="2"/>
      <c r="X1012" s="2"/>
      <c r="Y1012" s="2"/>
      <c r="Z1012" s="2"/>
      <c r="AA1012" s="2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AA1003"/>
  <sheetViews>
    <sheetView workbookViewId="0"/>
  </sheetViews>
  <sheetFormatPr baseColWidth="10" defaultColWidth="14.5" defaultRowHeight="15.75" customHeight="1" x14ac:dyDescent="0.15"/>
  <cols>
    <col min="1" max="1" width="22.6640625" customWidth="1"/>
  </cols>
  <sheetData>
    <row r="1" spans="1:27" ht="16" x14ac:dyDescent="0.2">
      <c r="A1" s="1">
        <v>43252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5</v>
      </c>
      <c r="G2" s="2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10</v>
      </c>
      <c r="B3" s="6">
        <v>20</v>
      </c>
      <c r="C3" s="7">
        <f>B3+May!C3</f>
        <v>352</v>
      </c>
      <c r="D3" s="7">
        <f>'Budget by Month'!G4</f>
        <v>83.333333333333329</v>
      </c>
      <c r="E3" s="7">
        <f>D3+May!E3</f>
        <v>499.99999999999994</v>
      </c>
      <c r="F3" s="7">
        <f>'Budget by Month'!O4</f>
        <v>1000</v>
      </c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12</v>
      </c>
      <c r="B4" s="6">
        <v>7624.52</v>
      </c>
      <c r="C4" s="7">
        <f>B4+May!C4</f>
        <v>18506.8</v>
      </c>
      <c r="D4" s="7">
        <f>'Budget by Month'!G5</f>
        <v>83.333333333333329</v>
      </c>
      <c r="E4" s="7">
        <f>D4+May!E4</f>
        <v>499.99999999999994</v>
      </c>
      <c r="F4" s="7">
        <f>'Budget by Month'!O5</f>
        <v>1000</v>
      </c>
      <c r="G4" s="8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15</v>
      </c>
      <c r="B5" s="10"/>
      <c r="C5" s="7">
        <f>B5+May!C5</f>
        <v>0</v>
      </c>
      <c r="D5" s="7">
        <f>'Budget by Month'!G6</f>
        <v>1341.6666666666667</v>
      </c>
      <c r="E5" s="7">
        <f>D5+May!E5</f>
        <v>8050.0000000000009</v>
      </c>
      <c r="F5" s="7">
        <f>'Budget by Month'!O6</f>
        <v>16100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15">
      <c r="A6" s="2" t="s">
        <v>14</v>
      </c>
      <c r="B6" s="10"/>
      <c r="C6" s="7">
        <f>B6+May!C6</f>
        <v>0</v>
      </c>
      <c r="D6" s="7">
        <f>'Budget by Month'!G7</f>
        <v>0</v>
      </c>
      <c r="E6" s="7">
        <f>D6+May!E6</f>
        <v>0</v>
      </c>
      <c r="F6" s="7">
        <f>'Budget by Month'!O7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9</v>
      </c>
      <c r="B7" s="6">
        <v>166.8</v>
      </c>
      <c r="C7" s="7">
        <f>B7+May!C7</f>
        <v>907.11999999999989</v>
      </c>
      <c r="D7" s="7">
        <f>'Budget by Month'!G8</f>
        <v>166.66666666666666</v>
      </c>
      <c r="E7" s="7">
        <f>D7+May!E7</f>
        <v>999.99999999999989</v>
      </c>
      <c r="F7" s="7">
        <f>'Budget by Month'!O8</f>
        <v>2000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11</v>
      </c>
      <c r="B8" s="6"/>
      <c r="C8" s="7">
        <f>B8+May!C8</f>
        <v>20.83</v>
      </c>
      <c r="D8" s="7">
        <f>'Budget by Month'!G9</f>
        <v>0</v>
      </c>
      <c r="E8" s="7">
        <f>D8+May!E8</f>
        <v>0</v>
      </c>
      <c r="F8" s="7">
        <f>'Budget by Month'!O9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2" t="s">
        <v>7</v>
      </c>
      <c r="B9" s="6">
        <v>10619.1</v>
      </c>
      <c r="C9" s="7">
        <f>B9+May!C9</f>
        <v>83508.48000000001</v>
      </c>
      <c r="D9" s="7">
        <f>'Budget by Month'!G10</f>
        <v>18091.25</v>
      </c>
      <c r="E9" s="7">
        <f>D9+May!E9</f>
        <v>108547.5</v>
      </c>
      <c r="F9" s="7">
        <f>'Budget by Month'!O10</f>
        <v>217095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A10" s="2" t="s">
        <v>13</v>
      </c>
      <c r="B10" s="6"/>
      <c r="C10" s="7">
        <f>B10+May!C10</f>
        <v>22.64</v>
      </c>
      <c r="D10" s="7">
        <f>'Budget by Month'!G11</f>
        <v>0</v>
      </c>
      <c r="E10" s="7">
        <f>D10+May!E10</f>
        <v>0</v>
      </c>
      <c r="F10" s="7">
        <f>'Budget by Month'!O11</f>
        <v>0</v>
      </c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18</v>
      </c>
      <c r="B11" s="6">
        <v>1400</v>
      </c>
      <c r="C11" s="7">
        <f>B11+May!C11</f>
        <v>6882</v>
      </c>
      <c r="D11" s="7">
        <f>'Budget by Month'!G12</f>
        <v>1224.3333333333333</v>
      </c>
      <c r="E11" s="7">
        <f>D11+May!E11</f>
        <v>7345.9999999999991</v>
      </c>
      <c r="F11" s="7">
        <f>'Budget by Month'!O12</f>
        <v>14692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15">
      <c r="A12" s="2" t="s">
        <v>19</v>
      </c>
      <c r="B12" s="6"/>
      <c r="C12" s="7">
        <f>B12+May!C12</f>
        <v>767</v>
      </c>
      <c r="D12" s="7">
        <f>'Budget by Month'!G13</f>
        <v>0</v>
      </c>
      <c r="E12" s="7">
        <f>D12+May!E12</f>
        <v>0</v>
      </c>
      <c r="F12" s="7">
        <f>'Budget by Month'!O13</f>
        <v>0</v>
      </c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15">
      <c r="A13" s="2" t="s">
        <v>8</v>
      </c>
      <c r="B13" s="6"/>
      <c r="C13" s="7">
        <f>B13+May!C13</f>
        <v>6255</v>
      </c>
      <c r="D13" s="7">
        <f>'Budget by Month'!G14</f>
        <v>0</v>
      </c>
      <c r="E13" s="7">
        <f>D13+May!E13</f>
        <v>5830</v>
      </c>
      <c r="F13" s="7">
        <f>'Budget by Month'!O14</f>
        <v>10494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20</v>
      </c>
      <c r="B14" s="6"/>
      <c r="C14" s="7">
        <f>B14+May!C14</f>
        <v>185</v>
      </c>
      <c r="D14" s="7">
        <f>'Budget by Month'!G15</f>
        <v>0</v>
      </c>
      <c r="E14" s="7">
        <f>D14+May!E14</f>
        <v>0</v>
      </c>
      <c r="F14" s="7">
        <f>'Budget by Month'!O15</f>
        <v>0</v>
      </c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22</v>
      </c>
      <c r="B15" s="15">
        <f t="shared" ref="B15:F15" si="0">SUM(B3:B14)</f>
        <v>19830.420000000002</v>
      </c>
      <c r="C15" s="15">
        <f t="shared" si="0"/>
        <v>117406.87000000001</v>
      </c>
      <c r="D15" s="15">
        <f t="shared" si="0"/>
        <v>20990.583333333332</v>
      </c>
      <c r="E15" s="15">
        <f t="shared" si="0"/>
        <v>131773.5</v>
      </c>
      <c r="F15" s="15">
        <f t="shared" si="0"/>
        <v>262381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15">
      <c r="A16" s="2"/>
      <c r="B16" s="10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3" t="s">
        <v>23</v>
      </c>
      <c r="B17" s="17"/>
      <c r="C17" s="17"/>
      <c r="D17" s="17"/>
      <c r="E17" s="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2" t="s">
        <v>24</v>
      </c>
      <c r="B18" s="6">
        <v>2332.41</v>
      </c>
      <c r="C18" s="7">
        <f>B18+Apr!C18</f>
        <v>11858.609999999999</v>
      </c>
      <c r="D18" s="7">
        <f>'Budget by Month'!F19</f>
        <v>2474.0833333333335</v>
      </c>
      <c r="E18" s="7">
        <f>D18+Apr!E18</f>
        <v>12370.416666666668</v>
      </c>
      <c r="F18" s="7">
        <f>'Budget by Month'!N19</f>
        <v>29688.999999999996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2" t="s">
        <v>25</v>
      </c>
      <c r="B19" s="6">
        <v>582</v>
      </c>
      <c r="C19" s="7">
        <f>B19+Apr!C19</f>
        <v>582</v>
      </c>
      <c r="D19" s="7">
        <f>'Budget by Month'!F20</f>
        <v>83.333333333333329</v>
      </c>
      <c r="E19" s="7">
        <f>D19+Apr!E19</f>
        <v>416.66666666666663</v>
      </c>
      <c r="F19" s="7">
        <f>'Budget by Month'!N20</f>
        <v>1000.0000000000001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 t="s">
        <v>26</v>
      </c>
      <c r="B20" s="6">
        <v>213.29</v>
      </c>
      <c r="C20" s="7">
        <f>B20+Apr!C20</f>
        <v>1375.4</v>
      </c>
      <c r="D20" s="7">
        <f>'Budget by Month'!F21</f>
        <v>400</v>
      </c>
      <c r="E20" s="7">
        <f>D20+Apr!E20</f>
        <v>2000</v>
      </c>
      <c r="F20" s="7">
        <f>'Budget by Month'!N21</f>
        <v>4800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2" t="s">
        <v>27</v>
      </c>
      <c r="B21" s="6">
        <v>7014.57</v>
      </c>
      <c r="C21" s="7">
        <f>B21+Apr!C21</f>
        <v>39154.009999999995</v>
      </c>
      <c r="D21" s="7">
        <f>'Budget by Month'!F22</f>
        <v>9107.4166666666661</v>
      </c>
      <c r="E21" s="7">
        <f>D21+Apr!E21</f>
        <v>45537.083333333328</v>
      </c>
      <c r="F21" s="7">
        <f>'Budget by Month'!N22</f>
        <v>108122.19000000002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28</v>
      </c>
      <c r="B22" s="6">
        <f>113.06</f>
        <v>113.06</v>
      </c>
      <c r="C22" s="7">
        <f>B22+Apr!C22</f>
        <v>3879.06</v>
      </c>
      <c r="D22" s="7">
        <f>'Budget by Month'!F23</f>
        <v>1737.5</v>
      </c>
      <c r="E22" s="7">
        <f>D22+Apr!E22</f>
        <v>8687.5</v>
      </c>
      <c r="F22" s="7">
        <f>'Budget by Month'!N23</f>
        <v>20850</v>
      </c>
      <c r="G22" s="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29</v>
      </c>
      <c r="B23" s="6">
        <v>624.41999999999996</v>
      </c>
      <c r="C23" s="7">
        <f>B23+Apr!C23</f>
        <v>905.19999999999993</v>
      </c>
      <c r="D23" s="7">
        <f>'Budget by Month'!F24</f>
        <v>0</v>
      </c>
      <c r="E23" s="7">
        <f>D23+Apr!E23</f>
        <v>0</v>
      </c>
      <c r="F23" s="7">
        <f>'Budget by Month'!N24</f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30</v>
      </c>
      <c r="B24" s="6">
        <v>4153.1899999999996</v>
      </c>
      <c r="C24" s="7">
        <f>B24+Apr!C24</f>
        <v>28942.82</v>
      </c>
      <c r="D24" s="7">
        <f>'Budget by Month'!F25</f>
        <v>5244.833333333333</v>
      </c>
      <c r="E24" s="7">
        <f>D24+Apr!E24</f>
        <v>26224.166666666664</v>
      </c>
      <c r="F24" s="7">
        <f>'Budget by Month'!N25</f>
        <v>62938.000000000007</v>
      </c>
      <c r="G24" s="8" t="s">
        <v>33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31</v>
      </c>
      <c r="B25" s="6">
        <v>858.94</v>
      </c>
      <c r="C25" s="7">
        <f>B25+Apr!C25</f>
        <v>15715.22</v>
      </c>
      <c r="D25" s="7">
        <f>'Budget by Month'!F26</f>
        <v>3053.08</v>
      </c>
      <c r="E25" s="7">
        <f>D25+Apr!E25</f>
        <v>16275.4</v>
      </c>
      <c r="F25" s="7">
        <f>'Budget by Month'!N26</f>
        <v>34323.020000000004</v>
      </c>
      <c r="G25" s="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34</v>
      </c>
      <c r="B26" s="6">
        <v>6427</v>
      </c>
      <c r="C26" s="7">
        <f>B26+Apr!C26</f>
        <v>6477</v>
      </c>
      <c r="D26" s="7">
        <f>'Budget by Month'!F27</f>
        <v>2028</v>
      </c>
      <c r="E26" s="7">
        <f>D26+Apr!E26</f>
        <v>10140</v>
      </c>
      <c r="F26" s="7">
        <f>'Budget by Month'!N27</f>
        <v>24336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2" t="s">
        <v>36</v>
      </c>
      <c r="B27" s="15">
        <f t="shared" ref="B27:D27" si="1">SUM(B18:B26)</f>
        <v>22318.879999999997</v>
      </c>
      <c r="C27" s="15">
        <f t="shared" si="1"/>
        <v>108889.31999999998</v>
      </c>
      <c r="D27" s="15">
        <f t="shared" si="1"/>
        <v>24128.246666666666</v>
      </c>
      <c r="E27" s="15"/>
      <c r="F27" s="15">
        <f>SUM(F18:F26)</f>
        <v>286058.21000000002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2"/>
      <c r="B29" s="20">
        <v>42916</v>
      </c>
      <c r="C29" s="20">
        <v>43281</v>
      </c>
      <c r="D29" s="22" t="s">
        <v>37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0</v>
      </c>
      <c r="B30" s="6"/>
      <c r="C30" s="7">
        <f>B15</f>
        <v>19830.420000000002</v>
      </c>
      <c r="D30" s="7">
        <f>D15</f>
        <v>20990.583333333332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/>
      <c r="B31" s="10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/>
      <c r="B32" s="10"/>
      <c r="C32" s="10"/>
      <c r="D32" s="10"/>
      <c r="E32" s="2"/>
      <c r="F32" s="2"/>
      <c r="G32" s="2"/>
      <c r="H32" s="2"/>
      <c r="I32" s="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2" t="s">
        <v>23</v>
      </c>
      <c r="B33" s="6"/>
      <c r="C33" s="7">
        <f>B27</f>
        <v>22318.879999999997</v>
      </c>
      <c r="D33" s="7">
        <f>D27</f>
        <v>24128.246666666666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 t="s">
        <v>39</v>
      </c>
      <c r="C34" s="10">
        <f>C30-C33</f>
        <v>-2488.4599999999955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2" t="s">
        <v>40</v>
      </c>
      <c r="B35" s="24">
        <v>8905.26</v>
      </c>
      <c r="C35" s="2"/>
      <c r="D35" s="25">
        <f>B35+B36</f>
        <v>17138.22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 t="s">
        <v>41</v>
      </c>
      <c r="B36" s="24">
        <v>8232.9599999999991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 t="s">
        <v>34</v>
      </c>
      <c r="B37" s="26"/>
      <c r="C37" s="2"/>
      <c r="D37" s="2"/>
      <c r="E37" s="2"/>
      <c r="F37" s="2"/>
      <c r="G37" s="2"/>
      <c r="H37" s="8"/>
      <c r="I37" s="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2"/>
      <c r="B38" s="2"/>
      <c r="C38" s="25">
        <f>SUM(May!B35:B37)</f>
        <v>19632.61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2"/>
      <c r="B39" s="2"/>
      <c r="C39" s="2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2"/>
      <c r="B41" s="25">
        <f>SUM(B35:B38)</f>
        <v>17138.22</v>
      </c>
      <c r="C41" s="25">
        <f>C38+C30-C33</f>
        <v>17144.150000000001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2"/>
      <c r="B43" s="2"/>
      <c r="C43" s="25">
        <f>B41-C41</f>
        <v>-5.930000000000291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1:AA1003"/>
  <sheetViews>
    <sheetView workbookViewId="0"/>
  </sheetViews>
  <sheetFormatPr baseColWidth="10" defaultColWidth="14.5" defaultRowHeight="15.75" customHeight="1" x14ac:dyDescent="0.15"/>
  <cols>
    <col min="1" max="1" width="22.6640625" customWidth="1"/>
  </cols>
  <sheetData>
    <row r="1" spans="1:27" ht="16" x14ac:dyDescent="0.2">
      <c r="A1" s="1">
        <v>43221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5</v>
      </c>
      <c r="G2" s="2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10</v>
      </c>
      <c r="B3" s="6">
        <v>10</v>
      </c>
      <c r="C3" s="7">
        <f>B3+Apr!C3</f>
        <v>332</v>
      </c>
      <c r="D3" s="7">
        <f>'Budget by Month'!F4</f>
        <v>83.333333333333329</v>
      </c>
      <c r="E3" s="7">
        <f>D3+Apr!E3</f>
        <v>416.66666666666663</v>
      </c>
      <c r="F3" s="7">
        <f>'Budget by Month'!O4</f>
        <v>1000</v>
      </c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12</v>
      </c>
      <c r="B4" s="6">
        <v>2051</v>
      </c>
      <c r="C4" s="7">
        <f>B4+Apr!C4</f>
        <v>10882.279999999999</v>
      </c>
      <c r="D4" s="7">
        <f>'Budget by Month'!F5</f>
        <v>83.333333333333329</v>
      </c>
      <c r="E4" s="7">
        <f>D4+Apr!E4</f>
        <v>416.66666666666663</v>
      </c>
      <c r="F4" s="7">
        <f>'Budget by Month'!O5</f>
        <v>1000</v>
      </c>
      <c r="G4" s="8" t="s">
        <v>43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15</v>
      </c>
      <c r="B5" s="10"/>
      <c r="C5" s="7">
        <f>B5+Apr!C5</f>
        <v>0</v>
      </c>
      <c r="D5" s="7">
        <f>'Budget by Month'!F6</f>
        <v>1341.6666666666667</v>
      </c>
      <c r="E5" s="7">
        <f>D5+Apr!E5</f>
        <v>6708.3333333333339</v>
      </c>
      <c r="F5" s="7">
        <f>'Budget by Month'!O6</f>
        <v>16100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15">
      <c r="A6" s="2" t="s">
        <v>14</v>
      </c>
      <c r="B6" s="10"/>
      <c r="C6" s="7">
        <f>B6+Apr!C6</f>
        <v>0</v>
      </c>
      <c r="D6" s="7">
        <f>'Budget by Month'!F7</f>
        <v>0</v>
      </c>
      <c r="E6" s="7">
        <f>D6+Apr!E6</f>
        <v>0</v>
      </c>
      <c r="F6" s="7">
        <f>'Budget by Month'!O7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9</v>
      </c>
      <c r="B7" s="6">
        <v>121</v>
      </c>
      <c r="C7" s="7">
        <f>B7+Apr!C7</f>
        <v>740.31999999999994</v>
      </c>
      <c r="D7" s="7">
        <f>'Budget by Month'!F8</f>
        <v>166.66666666666666</v>
      </c>
      <c r="E7" s="7">
        <f>D7+Apr!E7</f>
        <v>833.33333333333326</v>
      </c>
      <c r="F7" s="7">
        <f>'Budget by Month'!O8</f>
        <v>2000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11</v>
      </c>
      <c r="B8" s="6">
        <v>4.01</v>
      </c>
      <c r="C8" s="7">
        <f>B8+Apr!C8</f>
        <v>20.83</v>
      </c>
      <c r="D8" s="7">
        <f>'Budget by Month'!F9</f>
        <v>0</v>
      </c>
      <c r="E8" s="7">
        <f>D8+Apr!E8</f>
        <v>0</v>
      </c>
      <c r="F8" s="7">
        <f>'Budget by Month'!O9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2" t="s">
        <v>7</v>
      </c>
      <c r="B9" s="6">
        <v>15989.86</v>
      </c>
      <c r="C9" s="7">
        <f>B9+Apr!C9</f>
        <v>72889.38</v>
      </c>
      <c r="D9" s="7">
        <f>'Budget by Month'!F10</f>
        <v>18091.25</v>
      </c>
      <c r="E9" s="7">
        <f>D9+Apr!E9</f>
        <v>90456.25</v>
      </c>
      <c r="F9" s="7">
        <f>'Budget by Month'!O10</f>
        <v>217095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A10" s="2" t="s">
        <v>13</v>
      </c>
      <c r="B10" s="6">
        <v>-40</v>
      </c>
      <c r="C10" s="7">
        <f>B10+Apr!C10</f>
        <v>22.64</v>
      </c>
      <c r="D10" s="7">
        <f>'Budget by Month'!F11</f>
        <v>0</v>
      </c>
      <c r="E10" s="7">
        <f>D10+Apr!E10</f>
        <v>0</v>
      </c>
      <c r="F10" s="7">
        <f>'Budget by Month'!O11</f>
        <v>0</v>
      </c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18</v>
      </c>
      <c r="B11" s="6">
        <v>1135</v>
      </c>
      <c r="C11" s="7">
        <f>B11+Apr!C11</f>
        <v>5482</v>
      </c>
      <c r="D11" s="7">
        <f>'Budget by Month'!F12</f>
        <v>1224.3333333333333</v>
      </c>
      <c r="E11" s="7">
        <f>D11+Apr!E11</f>
        <v>6121.6666666666661</v>
      </c>
      <c r="F11" s="7">
        <f>'Budget by Month'!O12</f>
        <v>14692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15">
      <c r="A12" s="2" t="s">
        <v>19</v>
      </c>
      <c r="B12" s="6"/>
      <c r="C12" s="7">
        <f>B12+Apr!C12</f>
        <v>767</v>
      </c>
      <c r="D12" s="7">
        <f>'Budget by Month'!F13</f>
        <v>0</v>
      </c>
      <c r="E12" s="7">
        <f>D12+Apr!E12</f>
        <v>0</v>
      </c>
      <c r="F12" s="7">
        <f>'Budget by Month'!O13</f>
        <v>0</v>
      </c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15">
      <c r="A13" s="2" t="s">
        <v>8</v>
      </c>
      <c r="B13" s="6">
        <v>1166</v>
      </c>
      <c r="C13" s="7">
        <f>B13+Apr!C13</f>
        <v>6255</v>
      </c>
      <c r="D13" s="7">
        <f>'Budget by Month'!F14</f>
        <v>1166</v>
      </c>
      <c r="E13" s="7">
        <f>D13+Apr!E13</f>
        <v>5830</v>
      </c>
      <c r="F13" s="7">
        <f>'Budget by Month'!O14</f>
        <v>10494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20</v>
      </c>
      <c r="B14" s="6">
        <v>100</v>
      </c>
      <c r="C14" s="7">
        <f>B14+Apr!C14</f>
        <v>185</v>
      </c>
      <c r="D14" s="7">
        <f>'Budget by Month'!F15</f>
        <v>0</v>
      </c>
      <c r="E14" s="7">
        <f>D14+Apr!E14</f>
        <v>0</v>
      </c>
      <c r="F14" s="7">
        <f>'Budget by Month'!O15</f>
        <v>0</v>
      </c>
      <c r="G14" s="8" t="s">
        <v>47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22</v>
      </c>
      <c r="B15" s="15">
        <f t="shared" ref="B15:F15" si="0">SUM(B3:B14)</f>
        <v>20536.870000000003</v>
      </c>
      <c r="C15" s="15">
        <f t="shared" si="0"/>
        <v>97576.45</v>
      </c>
      <c r="D15" s="15">
        <f t="shared" si="0"/>
        <v>22156.583333333332</v>
      </c>
      <c r="E15" s="15">
        <f t="shared" si="0"/>
        <v>110782.91666666667</v>
      </c>
      <c r="F15" s="15">
        <f t="shared" si="0"/>
        <v>262381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15">
      <c r="A16" s="2"/>
      <c r="B16" s="10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3" t="s">
        <v>23</v>
      </c>
      <c r="B17" s="17"/>
      <c r="C17" s="17"/>
      <c r="D17" s="17"/>
      <c r="E17" s="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2" t="s">
        <v>24</v>
      </c>
      <c r="B18" s="6">
        <v>2380.29</v>
      </c>
      <c r="C18" s="7">
        <f>B18+Apr!C18</f>
        <v>11906.489999999998</v>
      </c>
      <c r="D18" s="7">
        <f>'Budget by Month'!F19</f>
        <v>2474.0833333333335</v>
      </c>
      <c r="E18" s="7">
        <f>D18+Apr!E18</f>
        <v>12370.416666666668</v>
      </c>
      <c r="F18" s="7">
        <f>'Budget by Month'!N19</f>
        <v>29688.999999999996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2" t="s">
        <v>25</v>
      </c>
      <c r="B19" s="6"/>
      <c r="C19" s="7">
        <f>B19+Apr!C19</f>
        <v>0</v>
      </c>
      <c r="D19" s="7">
        <f>'Budget by Month'!F20</f>
        <v>83.333333333333329</v>
      </c>
      <c r="E19" s="7">
        <f>D19+Apr!E19</f>
        <v>416.66666666666663</v>
      </c>
      <c r="F19" s="7">
        <f>'Budget by Month'!N20</f>
        <v>1000.0000000000001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 t="s">
        <v>26</v>
      </c>
      <c r="B20" s="6">
        <v>577.07000000000005</v>
      </c>
      <c r="C20" s="7">
        <f>B20+Apr!C20</f>
        <v>1739.1800000000003</v>
      </c>
      <c r="D20" s="7">
        <f>'Budget by Month'!F21</f>
        <v>400</v>
      </c>
      <c r="E20" s="7">
        <f>D20+Apr!E20</f>
        <v>2000</v>
      </c>
      <c r="F20" s="7">
        <f>'Budget by Month'!N21</f>
        <v>4800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2" t="s">
        <v>27</v>
      </c>
      <c r="B21" s="6">
        <f>7429.53+32.57</f>
        <v>7462.0999999999995</v>
      </c>
      <c r="C21" s="7">
        <f>B21+Apr!C21</f>
        <v>39601.54</v>
      </c>
      <c r="D21" s="7">
        <f>'Budget by Month'!F22</f>
        <v>9107.4166666666661</v>
      </c>
      <c r="E21" s="7">
        <f>D21+Apr!E21</f>
        <v>45537.083333333328</v>
      </c>
      <c r="F21" s="7">
        <f>'Budget by Month'!N22</f>
        <v>108122.19000000002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28</v>
      </c>
      <c r="B22" s="6">
        <v>0</v>
      </c>
      <c r="C22" s="7">
        <f>B22+Apr!C22</f>
        <v>3766</v>
      </c>
      <c r="D22" s="7">
        <f>'Budget by Month'!F23</f>
        <v>1737.5</v>
      </c>
      <c r="E22" s="7">
        <f>D22+Apr!E22</f>
        <v>8687.5</v>
      </c>
      <c r="F22" s="7">
        <f>'Budget by Month'!N23</f>
        <v>20850</v>
      </c>
      <c r="G22" s="8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29</v>
      </c>
      <c r="B23" s="6">
        <v>-694.22</v>
      </c>
      <c r="C23" s="7">
        <f>B23+Apr!C23</f>
        <v>-413.44000000000005</v>
      </c>
      <c r="D23" s="7">
        <f>'Budget by Month'!F24</f>
        <v>0</v>
      </c>
      <c r="E23" s="7">
        <f>D23+Apr!E23</f>
        <v>0</v>
      </c>
      <c r="F23" s="7">
        <f>'Budget by Month'!N24</f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30</v>
      </c>
      <c r="B24" s="6">
        <v>15795.24</v>
      </c>
      <c r="C24" s="7">
        <f>B24+Apr!C24</f>
        <v>40584.870000000003</v>
      </c>
      <c r="D24" s="7">
        <f>'Budget by Month'!F25</f>
        <v>5244.833333333333</v>
      </c>
      <c r="E24" s="7">
        <f>D24+Apr!E24</f>
        <v>26224.166666666664</v>
      </c>
      <c r="F24" s="7">
        <f>'Budget by Month'!N25</f>
        <v>62938.000000000007</v>
      </c>
      <c r="G24" s="8" t="s">
        <v>33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31</v>
      </c>
      <c r="B25" s="6">
        <v>3029.97</v>
      </c>
      <c r="C25" s="7">
        <f>B25+Apr!C25</f>
        <v>17886.25</v>
      </c>
      <c r="D25" s="7">
        <f>'Budget by Month'!F26</f>
        <v>3053.08</v>
      </c>
      <c r="E25" s="7">
        <f>D25+Apr!E25</f>
        <v>16275.4</v>
      </c>
      <c r="F25" s="7">
        <f>'Budget by Month'!N26</f>
        <v>34323.020000000004</v>
      </c>
      <c r="G25" s="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34</v>
      </c>
      <c r="B26" s="6">
        <v>14645</v>
      </c>
      <c r="C26" s="7">
        <f>B26+Apr!C26</f>
        <v>14695</v>
      </c>
      <c r="D26" s="7">
        <f>'Budget by Month'!F27</f>
        <v>2028</v>
      </c>
      <c r="E26" s="7">
        <f>D26+Apr!E26</f>
        <v>10140</v>
      </c>
      <c r="F26" s="7">
        <f>'Budget by Month'!N27</f>
        <v>24336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2" t="s">
        <v>36</v>
      </c>
      <c r="B27" s="15">
        <f t="shared" ref="B27:D27" si="1">SUM(B18:B26)</f>
        <v>43195.45</v>
      </c>
      <c r="C27" s="15">
        <f t="shared" si="1"/>
        <v>129765.89</v>
      </c>
      <c r="D27" s="15">
        <f t="shared" si="1"/>
        <v>24128.246666666666</v>
      </c>
      <c r="E27" s="15"/>
      <c r="F27" s="15">
        <f>SUM(F18:F26)</f>
        <v>286058.21000000002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2"/>
      <c r="B29" s="20">
        <v>42855</v>
      </c>
      <c r="C29" s="20">
        <v>43220</v>
      </c>
      <c r="D29" s="22" t="s">
        <v>37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0</v>
      </c>
      <c r="B30" s="6"/>
      <c r="C30" s="7">
        <f>B15</f>
        <v>20536.870000000003</v>
      </c>
      <c r="D30" s="7">
        <f>D15</f>
        <v>22156.583333333332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/>
      <c r="B31" s="10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/>
      <c r="B32" s="10"/>
      <c r="C32" s="10"/>
      <c r="D32" s="10"/>
      <c r="E32" s="2"/>
      <c r="F32" s="2"/>
      <c r="G32" s="2"/>
      <c r="H32" s="2"/>
      <c r="I32" s="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2" t="s">
        <v>23</v>
      </c>
      <c r="B33" s="6"/>
      <c r="C33" s="7">
        <f>B27</f>
        <v>43195.45</v>
      </c>
      <c r="D33" s="7">
        <f>D27</f>
        <v>24128.246666666666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 t="s">
        <v>39</v>
      </c>
      <c r="C34" s="10">
        <f>C30-C33</f>
        <v>-22658.579999999994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2" t="s">
        <v>40</v>
      </c>
      <c r="B35" s="24">
        <v>2393.7199999999998</v>
      </c>
      <c r="C35" s="2"/>
      <c r="D35" s="25">
        <f>B35+B36</f>
        <v>13205.609999999999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 t="s">
        <v>41</v>
      </c>
      <c r="B36" s="24">
        <f>17238.89-6427</f>
        <v>10811.89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 t="s">
        <v>34</v>
      </c>
      <c r="B37" s="26">
        <f>10236+1157+1812+1440-50+4326-14645+2151</f>
        <v>6427</v>
      </c>
      <c r="C37" s="2"/>
      <c r="D37" s="2"/>
      <c r="E37" s="2"/>
      <c r="F37" s="2"/>
      <c r="G37" s="2"/>
      <c r="H37" s="8"/>
      <c r="I37" s="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2"/>
      <c r="B38" s="2"/>
      <c r="C38" s="25">
        <f>SUM(Apr!B35:B37)</f>
        <v>42291.19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2"/>
      <c r="B39" s="2"/>
      <c r="C39" s="2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2"/>
      <c r="B41" s="25">
        <f>SUM(B35:B38)</f>
        <v>19632.61</v>
      </c>
      <c r="C41" s="25">
        <f>C38+C30-C33</f>
        <v>19632.610000000008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2"/>
      <c r="B43" s="2"/>
      <c r="C43" s="25">
        <f>B41-C41</f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A1:AA1003"/>
  <sheetViews>
    <sheetView workbookViewId="0"/>
  </sheetViews>
  <sheetFormatPr baseColWidth="10" defaultColWidth="14.5" defaultRowHeight="15.75" customHeight="1" x14ac:dyDescent="0.15"/>
  <cols>
    <col min="1" max="1" width="22.6640625" customWidth="1"/>
  </cols>
  <sheetData>
    <row r="1" spans="1:27" ht="16" x14ac:dyDescent="0.2">
      <c r="A1" s="1">
        <v>43191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5</v>
      </c>
      <c r="G2" s="2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10</v>
      </c>
      <c r="B3" s="6">
        <v>110</v>
      </c>
      <c r="C3" s="7">
        <f>B3+Mar!C3</f>
        <v>322</v>
      </c>
      <c r="D3" s="7">
        <f>'Budget by Month'!E4</f>
        <v>83.333333333333329</v>
      </c>
      <c r="E3" s="7">
        <f>D3+Mar!E3</f>
        <v>333.33333333333331</v>
      </c>
      <c r="F3" s="7">
        <f>'Budget by Month'!O4</f>
        <v>1000</v>
      </c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12</v>
      </c>
      <c r="B4" s="6">
        <f>4572.63-175</f>
        <v>4397.63</v>
      </c>
      <c r="C4" s="7">
        <f>B4+Mar!C4</f>
        <v>8831.2799999999988</v>
      </c>
      <c r="D4" s="7">
        <f>'Budget by Month'!E5</f>
        <v>83.333333333333329</v>
      </c>
      <c r="E4" s="7">
        <f>D4+Mar!E4</f>
        <v>333.33333333333331</v>
      </c>
      <c r="F4" s="7">
        <f>'Budget by Month'!O5</f>
        <v>1000</v>
      </c>
      <c r="G4" s="8" t="s">
        <v>44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15</v>
      </c>
      <c r="B5" s="10"/>
      <c r="C5" s="7">
        <f>B5+Mar!C5</f>
        <v>0</v>
      </c>
      <c r="D5" s="7">
        <f>'Budget by Month'!E6</f>
        <v>1341.6666666666667</v>
      </c>
      <c r="E5" s="7">
        <f>D5+Mar!E5</f>
        <v>5366.666666666667</v>
      </c>
      <c r="F5" s="7">
        <f>'Budget by Month'!O6</f>
        <v>16100</v>
      </c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15">
      <c r="A6" s="2" t="s">
        <v>14</v>
      </c>
      <c r="B6" s="10"/>
      <c r="C6" s="7">
        <f>B6+Mar!C6</f>
        <v>0</v>
      </c>
      <c r="D6" s="7">
        <f>'Budget by Month'!E7</f>
        <v>0</v>
      </c>
      <c r="E6" s="7">
        <f>D6+Mar!E6</f>
        <v>0</v>
      </c>
      <c r="F6" s="7">
        <f>'Budget by Month'!O7</f>
        <v>0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9</v>
      </c>
      <c r="B7" s="6">
        <v>149</v>
      </c>
      <c r="C7" s="7">
        <f>B7+Mar!C7</f>
        <v>619.31999999999994</v>
      </c>
      <c r="D7" s="7">
        <f>'Budget by Month'!E8</f>
        <v>166.66666666666666</v>
      </c>
      <c r="E7" s="7">
        <f>D7+Mar!E7</f>
        <v>666.66666666666663</v>
      </c>
      <c r="F7" s="7">
        <f>'Budget by Month'!O8</f>
        <v>2000</v>
      </c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11</v>
      </c>
      <c r="B8" s="6">
        <v>13.01</v>
      </c>
      <c r="C8" s="7">
        <f>B8+Mar!C8</f>
        <v>16.82</v>
      </c>
      <c r="D8" s="7">
        <f>'Budget by Month'!E9</f>
        <v>0</v>
      </c>
      <c r="E8" s="7">
        <f>D8+Mar!E8</f>
        <v>0</v>
      </c>
      <c r="F8" s="7">
        <f>'Budget by Month'!O9</f>
        <v>0</v>
      </c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2" t="s">
        <v>7</v>
      </c>
      <c r="B9" s="6">
        <v>15070.61</v>
      </c>
      <c r="C9" s="7">
        <f>B9+Mar!C9</f>
        <v>56899.520000000004</v>
      </c>
      <c r="D9" s="7">
        <f>'Budget by Month'!E10</f>
        <v>18091.25</v>
      </c>
      <c r="E9" s="7">
        <f>D9+Mar!E9</f>
        <v>72365</v>
      </c>
      <c r="F9" s="7">
        <f>'Budget by Month'!O10</f>
        <v>217095</v>
      </c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A10" s="2" t="s">
        <v>13</v>
      </c>
      <c r="B10" s="6">
        <f>175+10</f>
        <v>185</v>
      </c>
      <c r="C10" s="7">
        <f>B10+Mar!C10</f>
        <v>62.64</v>
      </c>
      <c r="D10" s="7">
        <f>'Budget by Month'!E11</f>
        <v>0</v>
      </c>
      <c r="E10" s="7">
        <f>D10+Mar!E10</f>
        <v>0</v>
      </c>
      <c r="F10" s="7">
        <f>'Budget by Month'!O11</f>
        <v>0</v>
      </c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18</v>
      </c>
      <c r="B11" s="6">
        <v>1433</v>
      </c>
      <c r="C11" s="7">
        <f>B11+Mar!C11</f>
        <v>4347</v>
      </c>
      <c r="D11" s="7">
        <f>'Budget by Month'!E12</f>
        <v>1224.3333333333333</v>
      </c>
      <c r="E11" s="7">
        <f>D11+Mar!E11</f>
        <v>4897.333333333333</v>
      </c>
      <c r="F11" s="7">
        <f>'Budget by Month'!O12</f>
        <v>14692</v>
      </c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15">
      <c r="A12" s="2" t="s">
        <v>19</v>
      </c>
      <c r="B12" s="6"/>
      <c r="C12" s="7">
        <f>B12+Mar!C12</f>
        <v>767</v>
      </c>
      <c r="D12" s="7">
        <f>'Budget by Month'!E13</f>
        <v>0</v>
      </c>
      <c r="E12" s="7">
        <f>D12+Mar!E12</f>
        <v>0</v>
      </c>
      <c r="F12" s="7">
        <f>'Budget by Month'!O13</f>
        <v>0</v>
      </c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15">
      <c r="A13" s="2" t="s">
        <v>8</v>
      </c>
      <c r="B13" s="6">
        <v>1266</v>
      </c>
      <c r="C13" s="7">
        <f>B13+Mar!C13</f>
        <v>5089</v>
      </c>
      <c r="D13" s="7">
        <f>'Budget by Month'!E14</f>
        <v>1166</v>
      </c>
      <c r="E13" s="7">
        <f>D13+Mar!E13</f>
        <v>4664</v>
      </c>
      <c r="F13" s="7">
        <f>'Budget by Month'!O14</f>
        <v>10494</v>
      </c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20</v>
      </c>
      <c r="B14" s="6"/>
      <c r="C14" s="7">
        <f>B14+Mar!C14</f>
        <v>85</v>
      </c>
      <c r="D14" s="7">
        <f>'Budget by Month'!E15</f>
        <v>0</v>
      </c>
      <c r="E14" s="7">
        <f>D14+Mar!E14</f>
        <v>0</v>
      </c>
      <c r="F14" s="7">
        <f>'Budget by Month'!O15</f>
        <v>0</v>
      </c>
      <c r="G14" s="8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22</v>
      </c>
      <c r="B15" s="15">
        <f t="shared" ref="B15:F15" si="0">SUM(B3:B14)</f>
        <v>22624.25</v>
      </c>
      <c r="C15" s="15">
        <f t="shared" si="0"/>
        <v>77039.58</v>
      </c>
      <c r="D15" s="15">
        <f t="shared" si="0"/>
        <v>22156.583333333332</v>
      </c>
      <c r="E15" s="15">
        <f t="shared" si="0"/>
        <v>88626.333333333328</v>
      </c>
      <c r="F15" s="15">
        <f t="shared" si="0"/>
        <v>262381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15">
      <c r="A16" s="2"/>
      <c r="B16" s="10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3" t="s">
        <v>23</v>
      </c>
      <c r="B17" s="17"/>
      <c r="C17" s="17"/>
      <c r="D17" s="17"/>
      <c r="E17" s="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2" t="s">
        <v>24</v>
      </c>
      <c r="B18" s="6">
        <v>2433.85</v>
      </c>
      <c r="C18" s="7">
        <f>B18+Mar!C18</f>
        <v>9526.1999999999989</v>
      </c>
      <c r="D18" s="7">
        <f>'Budget by Month'!E19</f>
        <v>2474.0833333333335</v>
      </c>
      <c r="E18" s="7">
        <f>D18+Mar!E18</f>
        <v>9896.3333333333339</v>
      </c>
      <c r="F18" s="7">
        <f>'Budget by Month'!N19</f>
        <v>29688.999999999996</v>
      </c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2" t="s">
        <v>25</v>
      </c>
      <c r="B19" s="7"/>
      <c r="C19" s="7">
        <f>B19+Mar!C19</f>
        <v>0</v>
      </c>
      <c r="D19" s="7">
        <f>'Budget by Month'!E20</f>
        <v>83.333333333333329</v>
      </c>
      <c r="E19" s="7">
        <f>D19+Mar!E19</f>
        <v>333.33333333333331</v>
      </c>
      <c r="F19" s="7">
        <f>'Budget by Month'!N20</f>
        <v>1000.0000000000001</v>
      </c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 t="s">
        <v>26</v>
      </c>
      <c r="B20" s="6">
        <v>313.75</v>
      </c>
      <c r="C20" s="7">
        <f>B20+Mar!C20</f>
        <v>1162.1100000000001</v>
      </c>
      <c r="D20" s="7">
        <f>'Budget by Month'!E21</f>
        <v>400</v>
      </c>
      <c r="E20" s="7">
        <f>D20+Mar!E20</f>
        <v>1600</v>
      </c>
      <c r="F20" s="7">
        <f>'Budget by Month'!N21</f>
        <v>4800</v>
      </c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2" t="s">
        <v>27</v>
      </c>
      <c r="B21" s="6">
        <v>9653.4599999999991</v>
      </c>
      <c r="C21" s="7">
        <f>B21+Mar!C21</f>
        <v>32139.439999999999</v>
      </c>
      <c r="D21" s="7">
        <f>'Budget by Month'!E22</f>
        <v>9107.4166666666661</v>
      </c>
      <c r="E21" s="7">
        <f>D21+Mar!E21</f>
        <v>36429.666666666664</v>
      </c>
      <c r="F21" s="7">
        <f>'Budget by Month'!N22</f>
        <v>108122.19000000002</v>
      </c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28</v>
      </c>
      <c r="B22" s="6">
        <v>1747</v>
      </c>
      <c r="C22" s="7">
        <f>B22+Mar!C22</f>
        <v>3766</v>
      </c>
      <c r="D22" s="7">
        <f>'Budget by Month'!E23</f>
        <v>1737.5</v>
      </c>
      <c r="E22" s="7">
        <f>D22+Mar!E22</f>
        <v>6950</v>
      </c>
      <c r="F22" s="7">
        <f>'Budget by Month'!N23</f>
        <v>20850</v>
      </c>
      <c r="G22" s="8" t="s">
        <v>45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29</v>
      </c>
      <c r="B23" s="6">
        <v>195.2</v>
      </c>
      <c r="C23" s="7">
        <f>B23+Mar!C23</f>
        <v>280.77999999999997</v>
      </c>
      <c r="D23" s="7">
        <f>'Budget by Month'!E24</f>
        <v>0</v>
      </c>
      <c r="E23" s="7">
        <f>D23+Mar!E23</f>
        <v>0</v>
      </c>
      <c r="F23" s="7">
        <f>'Budget by Month'!N24</f>
        <v>0</v>
      </c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30</v>
      </c>
      <c r="B24" s="6">
        <v>4256.18</v>
      </c>
      <c r="C24" s="7">
        <f>B24+Mar!C24</f>
        <v>24789.63</v>
      </c>
      <c r="D24" s="7">
        <f>'Budget by Month'!E25</f>
        <v>5244.833333333333</v>
      </c>
      <c r="E24" s="7">
        <f>D24+Mar!E24</f>
        <v>20979.333333333332</v>
      </c>
      <c r="F24" s="7">
        <f>'Budget by Month'!N25</f>
        <v>62938.000000000007</v>
      </c>
      <c r="G24" s="8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31</v>
      </c>
      <c r="B25" s="6">
        <v>3029.97</v>
      </c>
      <c r="C25" s="7">
        <f>B25+Mar!C25</f>
        <v>14856.279999999999</v>
      </c>
      <c r="D25" s="7">
        <f>'Budget by Month'!E26</f>
        <v>3305.58</v>
      </c>
      <c r="E25" s="7">
        <f>D25+Mar!E25</f>
        <v>13222.32</v>
      </c>
      <c r="F25" s="7">
        <f>'Budget by Month'!N26</f>
        <v>34323.020000000004</v>
      </c>
      <c r="G25" s="8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34</v>
      </c>
      <c r="B26" s="6"/>
      <c r="C26" s="7">
        <f>B26+Mar!C26</f>
        <v>50</v>
      </c>
      <c r="D26" s="7">
        <f>'Budget by Month'!E27</f>
        <v>2028</v>
      </c>
      <c r="E26" s="7">
        <f>D26+Mar!E26</f>
        <v>8112</v>
      </c>
      <c r="F26" s="7">
        <f>'Budget by Month'!N27</f>
        <v>24336</v>
      </c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2" t="s">
        <v>36</v>
      </c>
      <c r="B27" s="15">
        <f t="shared" ref="B27:D27" si="1">SUM(B18:B26)</f>
        <v>21629.410000000003</v>
      </c>
      <c r="C27" s="15">
        <f t="shared" si="1"/>
        <v>86570.44</v>
      </c>
      <c r="D27" s="15">
        <f t="shared" si="1"/>
        <v>24380.746666666666</v>
      </c>
      <c r="E27" s="15"/>
      <c r="F27" s="15">
        <f>SUM(F18:F26)</f>
        <v>286058.21000000002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2"/>
      <c r="B29" s="20">
        <v>42855</v>
      </c>
      <c r="C29" s="20">
        <v>43220</v>
      </c>
      <c r="D29" s="22" t="s">
        <v>37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0</v>
      </c>
      <c r="B30" s="6">
        <v>24556</v>
      </c>
      <c r="C30" s="7">
        <f>B15</f>
        <v>22624.25</v>
      </c>
      <c r="D30" s="7">
        <f>F15/12</f>
        <v>21865.083333333332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/>
      <c r="B31" s="10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/>
      <c r="B32" s="10"/>
      <c r="C32" s="10"/>
      <c r="D32" s="10"/>
      <c r="E32" s="2"/>
      <c r="F32" s="2"/>
      <c r="G32" s="2"/>
      <c r="H32" s="2"/>
      <c r="I32" s="8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2" t="s">
        <v>23</v>
      </c>
      <c r="B33" s="6">
        <v>20693</v>
      </c>
      <c r="C33" s="7">
        <f>B27</f>
        <v>21629.410000000003</v>
      </c>
      <c r="D33" s="7">
        <f>D27</f>
        <v>24380.746666666666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 t="s">
        <v>39</v>
      </c>
      <c r="C34" s="10">
        <f>C30-C33</f>
        <v>994.83999999999651</v>
      </c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2" t="s">
        <v>40</v>
      </c>
      <c r="B35" s="24">
        <v>7164.98</v>
      </c>
      <c r="C35" s="2"/>
      <c r="D35" s="25">
        <f>B35+B36</f>
        <v>23370.19</v>
      </c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 t="s">
        <v>41</v>
      </c>
      <c r="B36" s="24">
        <f>37214.64-B37-2088.43</f>
        <v>16205.21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 t="s">
        <v>34</v>
      </c>
      <c r="B37" s="26">
        <f>10236+1157+1812+1440-50+4326</f>
        <v>18921</v>
      </c>
      <c r="C37" s="2"/>
      <c r="D37" s="2"/>
      <c r="E37" s="2"/>
      <c r="F37" s="2"/>
      <c r="G37" s="2"/>
      <c r="H37" s="8"/>
      <c r="I37" s="8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2"/>
      <c r="B38" s="2"/>
      <c r="C38" s="25">
        <f>SUM(Mar!B35:B37)</f>
        <v>41882.129999999997</v>
      </c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2"/>
      <c r="B39" s="2"/>
      <c r="C39" s="27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2"/>
      <c r="B41" s="25">
        <f>SUM(B35:B38)</f>
        <v>42291.19</v>
      </c>
      <c r="C41" s="25">
        <f>C38+C30-C33</f>
        <v>42876.969999999994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2"/>
      <c r="B43" s="2"/>
      <c r="C43" s="25">
        <f>B41-C41</f>
        <v>-585.77999999999156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AA1003"/>
  <sheetViews>
    <sheetView workbookViewId="0"/>
  </sheetViews>
  <sheetFormatPr baseColWidth="10" defaultColWidth="14.5" defaultRowHeight="15.75" customHeight="1" x14ac:dyDescent="0.15"/>
  <cols>
    <col min="1" max="1" width="22.6640625" customWidth="1"/>
  </cols>
  <sheetData>
    <row r="1" spans="1:27" ht="16" x14ac:dyDescent="0.2">
      <c r="A1" s="1">
        <v>43160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3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5</v>
      </c>
      <c r="G2" s="2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10</v>
      </c>
      <c r="B3" s="6">
        <v>15</v>
      </c>
      <c r="C3" s="7">
        <f>B3+Feb!D3</f>
        <v>212</v>
      </c>
      <c r="D3" s="7">
        <f>'Budget by Month'!D4</f>
        <v>83.333333333333329</v>
      </c>
      <c r="E3" s="7">
        <f>D3+Feb!F3</f>
        <v>250</v>
      </c>
      <c r="F3" s="7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12</v>
      </c>
      <c r="B4" s="6">
        <v>1440</v>
      </c>
      <c r="C4" s="7">
        <f>B4+Feb!D4</f>
        <v>4433.6499999999996</v>
      </c>
      <c r="D4" s="7">
        <f>'Budget by Month'!D5</f>
        <v>83.333333333333329</v>
      </c>
      <c r="E4" s="7">
        <f>D4+Feb!F4</f>
        <v>250</v>
      </c>
      <c r="F4" s="7"/>
      <c r="G4" s="8" t="s">
        <v>34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15</v>
      </c>
      <c r="B5" s="10"/>
      <c r="C5" s="7">
        <f>B5+Feb!D5</f>
        <v>0</v>
      </c>
      <c r="D5" s="7">
        <f>'Budget by Month'!D6</f>
        <v>1341.6666666666667</v>
      </c>
      <c r="E5" s="7">
        <f>D5+Feb!F5</f>
        <v>4025</v>
      </c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15">
      <c r="A6" s="2" t="s">
        <v>14</v>
      </c>
      <c r="B6" s="10"/>
      <c r="C6" s="7">
        <f>B6+Feb!D6</f>
        <v>0</v>
      </c>
      <c r="D6" s="7">
        <f>'Budget by Month'!D7</f>
        <v>0</v>
      </c>
      <c r="E6" s="7">
        <f>D6+Feb!F6</f>
        <v>0</v>
      </c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9</v>
      </c>
      <c r="B7" s="6">
        <v>168.89</v>
      </c>
      <c r="C7" s="7">
        <f>B7+Feb!D7</f>
        <v>470.31999999999994</v>
      </c>
      <c r="D7" s="7">
        <f>'Budget by Month'!D8</f>
        <v>166.66666666666666</v>
      </c>
      <c r="E7" s="7">
        <f>D7+Feb!F7</f>
        <v>500</v>
      </c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11</v>
      </c>
      <c r="B8" s="6"/>
      <c r="C8" s="7">
        <f>B8+Feb!D8</f>
        <v>3.81</v>
      </c>
      <c r="D8" s="7">
        <f>'Budget by Month'!D9</f>
        <v>0</v>
      </c>
      <c r="E8" s="7">
        <f>D8+Feb!F8</f>
        <v>0</v>
      </c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2" t="s">
        <v>7</v>
      </c>
      <c r="B9" s="6">
        <v>15659</v>
      </c>
      <c r="C9" s="7">
        <f>B9+Feb!D9</f>
        <v>41828.910000000003</v>
      </c>
      <c r="D9" s="7">
        <f>'Budget by Month'!D10</f>
        <v>18091.25</v>
      </c>
      <c r="E9" s="7">
        <f>D9+Feb!F9</f>
        <v>54273.75</v>
      </c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A10" s="2" t="s">
        <v>13</v>
      </c>
      <c r="B10" s="6">
        <v>-123.5</v>
      </c>
      <c r="C10" s="7">
        <f>B10+Feb!D10</f>
        <v>-122.36</v>
      </c>
      <c r="D10" s="7">
        <f>'Budget by Month'!D11</f>
        <v>0</v>
      </c>
      <c r="E10" s="7">
        <f>D10+Feb!F10</f>
        <v>0</v>
      </c>
      <c r="F10" s="10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18</v>
      </c>
      <c r="B11" s="6">
        <v>980</v>
      </c>
      <c r="C11" s="7">
        <f>B11+Feb!D11</f>
        <v>2914</v>
      </c>
      <c r="D11" s="7">
        <f>'Budget by Month'!D12</f>
        <v>1224.3333333333333</v>
      </c>
      <c r="E11" s="7">
        <f>D11+Feb!F11</f>
        <v>3673</v>
      </c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15">
      <c r="A12" s="2" t="s">
        <v>19</v>
      </c>
      <c r="B12" s="6">
        <v>767</v>
      </c>
      <c r="C12" s="7">
        <f>B12+Feb!D12</f>
        <v>767</v>
      </c>
      <c r="D12" s="7">
        <f>'Budget by Month'!D13</f>
        <v>0</v>
      </c>
      <c r="E12" s="7">
        <f>D12+Feb!F12</f>
        <v>0</v>
      </c>
      <c r="F12" s="10"/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15">
      <c r="A13" s="2" t="s">
        <v>8</v>
      </c>
      <c r="B13" s="6">
        <v>1266</v>
      </c>
      <c r="C13" s="7">
        <f>B13+Feb!D13</f>
        <v>3823</v>
      </c>
      <c r="D13" s="7">
        <f>'Budget by Month'!D14</f>
        <v>1166</v>
      </c>
      <c r="E13" s="7">
        <f>D13+Feb!F13</f>
        <v>3498</v>
      </c>
      <c r="F13" s="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20</v>
      </c>
      <c r="B14" s="6"/>
      <c r="C14" s="7">
        <f>B14+Feb!D14</f>
        <v>85</v>
      </c>
      <c r="D14" s="7">
        <f>'Budget by Month'!D15</f>
        <v>0</v>
      </c>
      <c r="E14" s="7">
        <f>D14+Feb!F14</f>
        <v>0</v>
      </c>
      <c r="F14" s="7"/>
      <c r="G14" s="8" t="s">
        <v>46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22</v>
      </c>
      <c r="B15" s="15">
        <f t="shared" ref="B15:F15" si="0">SUM(B3:B14)</f>
        <v>20172.39</v>
      </c>
      <c r="C15" s="15">
        <f t="shared" si="0"/>
        <v>54415.33</v>
      </c>
      <c r="D15" s="15">
        <f t="shared" si="0"/>
        <v>22156.583333333332</v>
      </c>
      <c r="E15" s="15">
        <f t="shared" si="0"/>
        <v>66469.75</v>
      </c>
      <c r="F15" s="15">
        <f t="shared" si="0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15">
      <c r="A16" s="2"/>
      <c r="B16" s="10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3" t="s">
        <v>23</v>
      </c>
      <c r="B17" s="17"/>
      <c r="C17" s="17"/>
      <c r="D17" s="17"/>
      <c r="E17" s="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2" t="s">
        <v>24</v>
      </c>
      <c r="B18" s="6">
        <v>2405.6999999999998</v>
      </c>
      <c r="C18" s="7">
        <f>B18+Feb!D18</f>
        <v>7092.3499999999995</v>
      </c>
      <c r="D18" s="7">
        <f>'Budget by Month'!D19</f>
        <v>2474.0833333333335</v>
      </c>
      <c r="E18" s="7">
        <f>D18+Feb!F18</f>
        <v>7422.25</v>
      </c>
      <c r="F18" s="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2" t="s">
        <v>25</v>
      </c>
      <c r="B19" s="7"/>
      <c r="C19" s="7">
        <f>B19+Feb!D19</f>
        <v>0</v>
      </c>
      <c r="D19" s="7">
        <f>'Budget by Month'!D20</f>
        <v>83.333333333333329</v>
      </c>
      <c r="E19" s="7">
        <f>D19+Feb!F19</f>
        <v>250</v>
      </c>
      <c r="F19" s="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 t="s">
        <v>26</v>
      </c>
      <c r="B20" s="6">
        <v>349.74</v>
      </c>
      <c r="C20" s="7">
        <f>B20+Feb!D20</f>
        <v>848.36</v>
      </c>
      <c r="D20" s="7">
        <f>'Budget by Month'!D21</f>
        <v>400</v>
      </c>
      <c r="E20" s="7">
        <f>D20+Feb!F20</f>
        <v>1200</v>
      </c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2" t="s">
        <v>27</v>
      </c>
      <c r="B21" s="6">
        <v>7240.23</v>
      </c>
      <c r="C21" s="7">
        <f>B21+Feb!D21</f>
        <v>22485.98</v>
      </c>
      <c r="D21" s="7">
        <f>'Budget by Month'!D22</f>
        <v>9107.4166666666661</v>
      </c>
      <c r="E21" s="7">
        <f>D21+Feb!F21</f>
        <v>27322.25</v>
      </c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28</v>
      </c>
      <c r="B22" s="6">
        <v>2019</v>
      </c>
      <c r="C22" s="7">
        <f>B22+Feb!D22</f>
        <v>2019</v>
      </c>
      <c r="D22" s="7">
        <f>'Budget by Month'!D23</f>
        <v>1737.5</v>
      </c>
      <c r="E22" s="7">
        <f>D22+Feb!F22</f>
        <v>5212.5</v>
      </c>
      <c r="F22" s="7"/>
      <c r="G22" s="8" t="s">
        <v>48</v>
      </c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29</v>
      </c>
      <c r="B23" s="6">
        <v>-196.32</v>
      </c>
      <c r="C23" s="7">
        <f>B23+Feb!D23</f>
        <v>85.579999999999984</v>
      </c>
      <c r="D23" s="7">
        <f>'Budget by Month'!D24</f>
        <v>0</v>
      </c>
      <c r="E23" s="7">
        <f>D23+Feb!F23</f>
        <v>0</v>
      </c>
      <c r="F23" s="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30</v>
      </c>
      <c r="B24" s="6">
        <v>4603.3599999999997</v>
      </c>
      <c r="C24" s="7">
        <f>B24+Feb!D24</f>
        <v>20533.45</v>
      </c>
      <c r="D24" s="7">
        <f>'Budget by Month'!D25</f>
        <v>5244.833333333333</v>
      </c>
      <c r="E24" s="7">
        <f>D24+Feb!F24</f>
        <v>15734.5</v>
      </c>
      <c r="F24" s="7"/>
      <c r="G24" s="8" t="s">
        <v>49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31</v>
      </c>
      <c r="B25" s="6">
        <v>5039.49</v>
      </c>
      <c r="C25" s="7">
        <f>B25+Feb!D25</f>
        <v>11826.31</v>
      </c>
      <c r="D25" s="7">
        <f>'Budget by Month'!D26</f>
        <v>3305.58</v>
      </c>
      <c r="E25" s="7">
        <f>D25+Feb!F25</f>
        <v>9916.74</v>
      </c>
      <c r="F25" s="7"/>
      <c r="G25" s="8" t="s">
        <v>50</v>
      </c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34</v>
      </c>
      <c r="B26" s="6">
        <v>50</v>
      </c>
      <c r="C26" s="7">
        <f>B26+Feb!D26</f>
        <v>50</v>
      </c>
      <c r="D26" s="7">
        <f>'Budget by Month'!D27</f>
        <v>2028</v>
      </c>
      <c r="E26" s="7">
        <f>D26+Feb!F26</f>
        <v>6084</v>
      </c>
      <c r="F26" s="7"/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2" t="s">
        <v>36</v>
      </c>
      <c r="B27" s="15">
        <f t="shared" ref="B27:D27" si="1">SUM(B18:B26)</f>
        <v>21511.199999999997</v>
      </c>
      <c r="C27" s="15">
        <f t="shared" si="1"/>
        <v>64941.03</v>
      </c>
      <c r="D27" s="15">
        <f t="shared" si="1"/>
        <v>24380.746666666666</v>
      </c>
      <c r="E27" s="15"/>
      <c r="F27" s="15">
        <f>SUM(F18:F26)</f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2"/>
      <c r="B29" s="20">
        <v>42825</v>
      </c>
      <c r="C29" s="20">
        <v>43190</v>
      </c>
      <c r="D29" s="22" t="s">
        <v>37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0</v>
      </c>
      <c r="B30" s="6">
        <v>18491</v>
      </c>
      <c r="C30" s="7">
        <f>B15</f>
        <v>20172.39</v>
      </c>
      <c r="D30" s="7">
        <f>F15/12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/>
      <c r="B31" s="10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/>
      <c r="B32" s="10"/>
      <c r="C32" s="10"/>
      <c r="D32" s="10"/>
      <c r="E32" s="2"/>
      <c r="F32" s="2"/>
      <c r="G32" s="2"/>
      <c r="H32" s="2"/>
      <c r="I32" s="8">
        <v>30407</v>
      </c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2" t="s">
        <v>23</v>
      </c>
      <c r="B33" s="6">
        <v>17981</v>
      </c>
      <c r="C33" s="7">
        <f>B27</f>
        <v>21511.199999999997</v>
      </c>
      <c r="D33" s="7">
        <f>D27</f>
        <v>24380.746666666666</v>
      </c>
      <c r="E33" s="2"/>
      <c r="F33" s="2"/>
      <c r="G33" s="2"/>
      <c r="H33" s="2"/>
      <c r="I33" s="10">
        <f>I32+C30</f>
        <v>50579.39</v>
      </c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 t="s">
        <v>39</v>
      </c>
      <c r="C34" s="10">
        <f>C30-C33</f>
        <v>-1338.8099999999977</v>
      </c>
      <c r="D34" s="2"/>
      <c r="E34" s="2"/>
      <c r="F34" s="2"/>
      <c r="G34" s="2"/>
      <c r="H34" s="2"/>
      <c r="I34" s="10">
        <f>I33-C33</f>
        <v>29068.190000000002</v>
      </c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2" t="s">
        <v>40</v>
      </c>
      <c r="B35" s="24">
        <v>6867.49</v>
      </c>
      <c r="C35" s="2"/>
      <c r="D35" s="25">
        <f>B35+B36</f>
        <v>27287.129999999997</v>
      </c>
      <c r="E35" s="2"/>
      <c r="F35" s="2"/>
      <c r="G35" s="2"/>
      <c r="H35" s="2"/>
      <c r="I35" s="10">
        <f>B4-B26</f>
        <v>1390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 t="s">
        <v>41</v>
      </c>
      <c r="B36" s="24">
        <f>35014.64-B37</f>
        <v>20419.64</v>
      </c>
      <c r="C36" s="2"/>
      <c r="D36" s="2"/>
      <c r="E36" s="2"/>
      <c r="F36" s="2"/>
      <c r="G36" s="2"/>
      <c r="H36" s="2"/>
      <c r="I36" s="10">
        <f>I34-I35</f>
        <v>27678.190000000002</v>
      </c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 t="s">
        <v>34</v>
      </c>
      <c r="B37" s="26">
        <f>10236+1157+1812+1440-50</f>
        <v>14595</v>
      </c>
      <c r="C37" s="2"/>
      <c r="D37" s="2"/>
      <c r="E37" s="2"/>
      <c r="F37" s="2"/>
      <c r="G37" s="2"/>
      <c r="H37" s="8" t="s">
        <v>51</v>
      </c>
      <c r="I37" s="8">
        <v>391.73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2"/>
      <c r="B38" s="2"/>
      <c r="C38" s="2"/>
      <c r="D38" s="2"/>
      <c r="E38" s="2"/>
      <c r="F38" s="2"/>
      <c r="G38" s="2"/>
      <c r="H38" s="2"/>
      <c r="I38" s="10">
        <f>I36-I37</f>
        <v>27286.460000000003</v>
      </c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2"/>
      <c r="B39" s="2"/>
      <c r="C39" s="27">
        <f>43612.67-391.73</f>
        <v>43220.939999999995</v>
      </c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2"/>
      <c r="B41" s="25">
        <f>SUM(B35:B38)</f>
        <v>41882.129999999997</v>
      </c>
      <c r="C41" s="32">
        <f>C39+C30-C33</f>
        <v>41882.129999999997</v>
      </c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2"/>
      <c r="B43" s="2"/>
      <c r="C43" s="25">
        <f>B41-C41</f>
        <v>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outlinePr summaryBelow="0" summaryRight="0"/>
  </sheetPr>
  <dimension ref="A1:AB1006"/>
  <sheetViews>
    <sheetView workbookViewId="0"/>
  </sheetViews>
  <sheetFormatPr baseColWidth="10" defaultColWidth="14.5" defaultRowHeight="15.75" customHeight="1" x14ac:dyDescent="0.15"/>
  <cols>
    <col min="1" max="1" width="22.6640625" customWidth="1"/>
  </cols>
  <sheetData>
    <row r="1" spans="1:28" ht="16" x14ac:dyDescent="0.2">
      <c r="A1" s="1">
        <v>43132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</row>
    <row r="2" spans="1:28" ht="15.75" customHeight="1" x14ac:dyDescent="0.15">
      <c r="A2" s="3" t="s">
        <v>0</v>
      </c>
      <c r="B2" s="2" t="s">
        <v>1</v>
      </c>
      <c r="C2" s="2"/>
      <c r="D2" s="2" t="s">
        <v>2</v>
      </c>
      <c r="E2" s="2" t="s">
        <v>3</v>
      </c>
      <c r="F2" s="2" t="s">
        <v>4</v>
      </c>
      <c r="G2" s="8" t="s">
        <v>5</v>
      </c>
      <c r="H2" s="2" t="s">
        <v>6</v>
      </c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spans="1:28" ht="15.75" customHeight="1" x14ac:dyDescent="0.15">
      <c r="A3" s="2" t="s">
        <v>10</v>
      </c>
      <c r="B3" s="6">
        <v>167</v>
      </c>
      <c r="C3" s="6"/>
      <c r="D3" s="7">
        <f>B3+Jan!C3</f>
        <v>197</v>
      </c>
      <c r="E3" s="7">
        <f>'Budget by Month'!C4</f>
        <v>83.333333333333329</v>
      </c>
      <c r="F3" s="7">
        <f>E3+Jan!E3</f>
        <v>166.66666666666666</v>
      </c>
      <c r="G3" s="7"/>
      <c r="H3" s="9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</row>
    <row r="4" spans="1:28" ht="15.75" customHeight="1" x14ac:dyDescent="0.15">
      <c r="A4" s="2" t="s">
        <v>12</v>
      </c>
      <c r="B4" s="6">
        <v>1836.65</v>
      </c>
      <c r="C4" s="6"/>
      <c r="D4" s="7">
        <f>B4+Jan!C4</f>
        <v>2993.65</v>
      </c>
      <c r="E4" s="7">
        <f>'Budget by Month'!C5</f>
        <v>83.333333333333329</v>
      </c>
      <c r="F4" s="7">
        <f>E4+Jan!E4</f>
        <v>166.66666666666666</v>
      </c>
      <c r="G4" s="7"/>
      <c r="H4" s="8" t="s">
        <v>52</v>
      </c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</row>
    <row r="5" spans="1:28" ht="15.75" customHeight="1" x14ac:dyDescent="0.15">
      <c r="A5" s="2" t="s">
        <v>15</v>
      </c>
      <c r="B5" s="10"/>
      <c r="C5" s="10"/>
      <c r="D5" s="7">
        <f>B5+Jan!C5</f>
        <v>0</v>
      </c>
      <c r="E5" s="7">
        <f>'Budget by Month'!C6</f>
        <v>1341.6666666666667</v>
      </c>
      <c r="F5" s="7">
        <f>E5+Jan!E5</f>
        <v>2683.3333333333335</v>
      </c>
      <c r="G5" s="7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</row>
    <row r="6" spans="1:28" ht="15.75" customHeight="1" x14ac:dyDescent="0.15">
      <c r="A6" s="2" t="s">
        <v>14</v>
      </c>
      <c r="B6" s="10"/>
      <c r="C6" s="10"/>
      <c r="D6" s="7">
        <f>B6+Jan!C6</f>
        <v>0</v>
      </c>
      <c r="E6" s="7">
        <f>'Budget by Month'!C7</f>
        <v>0</v>
      </c>
      <c r="F6" s="7">
        <f>E6+Jan!E6</f>
        <v>0</v>
      </c>
      <c r="G6" s="10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</row>
    <row r="7" spans="1:28" ht="15.75" customHeight="1" x14ac:dyDescent="0.15">
      <c r="A7" s="2" t="s">
        <v>9</v>
      </c>
      <c r="B7" s="6">
        <v>172.39</v>
      </c>
      <c r="C7" s="6"/>
      <c r="D7" s="7">
        <f>B7+Jan!C7</f>
        <v>301.42999999999995</v>
      </c>
      <c r="E7" s="7">
        <f>'Budget by Month'!C8</f>
        <v>166.66666666666666</v>
      </c>
      <c r="F7" s="7">
        <f>E7+Jan!E7</f>
        <v>333.33333333333331</v>
      </c>
      <c r="G7" s="7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5.75" customHeight="1" x14ac:dyDescent="0.15">
      <c r="A8" s="2" t="s">
        <v>11</v>
      </c>
      <c r="B8" s="6">
        <v>1.87</v>
      </c>
      <c r="C8" s="6"/>
      <c r="D8" s="7">
        <f>B8+Jan!C8</f>
        <v>3.81</v>
      </c>
      <c r="E8" s="7">
        <f>'Budget by Month'!C9</f>
        <v>0</v>
      </c>
      <c r="F8" s="7">
        <f>E8+Jan!E8</f>
        <v>0</v>
      </c>
      <c r="G8" s="10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</row>
    <row r="9" spans="1:28" ht="15.75" customHeight="1" x14ac:dyDescent="0.15">
      <c r="A9" s="2" t="s">
        <v>7</v>
      </c>
      <c r="B9" s="6">
        <v>11939.38</v>
      </c>
      <c r="C9" s="6"/>
      <c r="D9" s="7">
        <f>B9+Jan!C9</f>
        <v>26169.91</v>
      </c>
      <c r="E9" s="7">
        <f>'Budget by Month'!C10</f>
        <v>18091.25</v>
      </c>
      <c r="F9" s="7">
        <f>E9+Jan!E9</f>
        <v>36182.5</v>
      </c>
      <c r="G9" s="7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</row>
    <row r="10" spans="1:28" ht="15.75" customHeight="1" x14ac:dyDescent="0.15">
      <c r="A10" s="2" t="s">
        <v>13</v>
      </c>
      <c r="B10" s="6">
        <v>93</v>
      </c>
      <c r="C10" s="6"/>
      <c r="D10" s="7">
        <f>B10+Jan!C10</f>
        <v>1.1400000000000006</v>
      </c>
      <c r="E10" s="7">
        <f>'Budget by Month'!C11</f>
        <v>0</v>
      </c>
      <c r="F10" s="7">
        <f>E10+Jan!E10</f>
        <v>0</v>
      </c>
      <c r="G10" s="10"/>
      <c r="H10" s="9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</row>
    <row r="11" spans="1:28" ht="15.75" customHeight="1" x14ac:dyDescent="0.15">
      <c r="A11" s="2" t="s">
        <v>18</v>
      </c>
      <c r="B11" s="6">
        <v>903</v>
      </c>
      <c r="C11" s="6"/>
      <c r="D11" s="7">
        <f>B11+Jan!C11</f>
        <v>1934</v>
      </c>
      <c r="E11" s="7">
        <f>'Budget by Month'!C12</f>
        <v>1224.3333333333333</v>
      </c>
      <c r="F11" s="7">
        <f>E11+Jan!E11</f>
        <v>2448.6666666666665</v>
      </c>
      <c r="G11" s="7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</row>
    <row r="12" spans="1:28" ht="15.75" customHeight="1" x14ac:dyDescent="0.15">
      <c r="A12" s="2" t="s">
        <v>19</v>
      </c>
      <c r="B12" s="7">
        <v>0</v>
      </c>
      <c r="C12" s="7"/>
      <c r="D12" s="7">
        <f>B12+Jan!C12</f>
        <v>0</v>
      </c>
      <c r="E12" s="7">
        <f>'Budget by Month'!C13</f>
        <v>0</v>
      </c>
      <c r="F12" s="7">
        <f>E12+Jan!E12</f>
        <v>0</v>
      </c>
      <c r="G12" s="10"/>
      <c r="H12" s="9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</row>
    <row r="13" spans="1:28" ht="15.75" customHeight="1" x14ac:dyDescent="0.15">
      <c r="A13" s="2" t="s">
        <v>8</v>
      </c>
      <c r="B13" s="6">
        <v>1166</v>
      </c>
      <c r="C13" s="6"/>
      <c r="D13" s="7">
        <f>B13+Jan!C13</f>
        <v>2557</v>
      </c>
      <c r="E13" s="7">
        <f>'Budget by Month'!C14</f>
        <v>1166</v>
      </c>
      <c r="F13" s="7">
        <f>E13+Jan!E13</f>
        <v>2332</v>
      </c>
      <c r="G13" s="7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</row>
    <row r="14" spans="1:28" ht="15.75" customHeight="1" x14ac:dyDescent="0.15">
      <c r="A14" s="2" t="s">
        <v>20</v>
      </c>
      <c r="B14" s="6">
        <v>0</v>
      </c>
      <c r="C14" s="6"/>
      <c r="D14" s="7">
        <f>B14+Jan!C14</f>
        <v>85</v>
      </c>
      <c r="E14" s="7">
        <f>'Budget by Month'!C15</f>
        <v>0</v>
      </c>
      <c r="F14" s="7">
        <f>E14+Jan!E14</f>
        <v>0</v>
      </c>
      <c r="G14" s="7"/>
      <c r="H14" s="8" t="s">
        <v>46</v>
      </c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 ht="15.75" customHeight="1" x14ac:dyDescent="0.15">
      <c r="A15" s="2" t="s">
        <v>22</v>
      </c>
      <c r="B15" s="15">
        <f>SUM(B3:B14)</f>
        <v>16279.289999999999</v>
      </c>
      <c r="C15" s="15"/>
      <c r="D15" s="15">
        <f t="shared" ref="D15:G15" si="0">SUM(D3:D14)</f>
        <v>34242.94</v>
      </c>
      <c r="E15" s="15">
        <f t="shared" si="0"/>
        <v>22156.583333333332</v>
      </c>
      <c r="F15" s="15">
        <f t="shared" si="0"/>
        <v>44313.166666666664</v>
      </c>
      <c r="G15" s="15">
        <f t="shared" si="0"/>
        <v>0</v>
      </c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</row>
    <row r="16" spans="1:28" ht="15.75" customHeight="1" x14ac:dyDescent="0.15">
      <c r="A16" s="2"/>
      <c r="B16" s="10"/>
      <c r="C16" s="10"/>
      <c r="D16" s="10"/>
      <c r="E16" s="10"/>
      <c r="F16" s="10"/>
      <c r="G16" s="10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</row>
    <row r="17" spans="1:28" ht="15.75" customHeight="1" x14ac:dyDescent="0.15">
      <c r="A17" s="3" t="s">
        <v>23</v>
      </c>
      <c r="B17" s="17"/>
      <c r="C17" s="17"/>
      <c r="D17" s="17"/>
      <c r="E17" s="17"/>
      <c r="F17" s="17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</row>
    <row r="18" spans="1:28" ht="15.75" customHeight="1" x14ac:dyDescent="0.15">
      <c r="A18" s="2" t="s">
        <v>24</v>
      </c>
      <c r="B18" s="6">
        <v>2347.34</v>
      </c>
      <c r="C18" s="6"/>
      <c r="D18" s="7">
        <f>B18+Jan!C18</f>
        <v>4686.6499999999996</v>
      </c>
      <c r="E18" s="7">
        <f>'Budget by Month'!C19</f>
        <v>2474.0833333333335</v>
      </c>
      <c r="F18" s="7">
        <f>E18+Jan!E18</f>
        <v>4948.166666666667</v>
      </c>
      <c r="G18" s="7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</row>
    <row r="19" spans="1:28" ht="15.75" customHeight="1" x14ac:dyDescent="0.15">
      <c r="A19" s="2" t="s">
        <v>25</v>
      </c>
      <c r="B19" s="7">
        <v>0</v>
      </c>
      <c r="C19" s="7"/>
      <c r="D19" s="7">
        <f>B19+Jan!C19</f>
        <v>0</v>
      </c>
      <c r="E19" s="7">
        <f>'Budget by Month'!C20</f>
        <v>83.333333333333329</v>
      </c>
      <c r="F19" s="7">
        <f>E19+Jan!E19</f>
        <v>166.66666666666666</v>
      </c>
      <c r="G19" s="7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</row>
    <row r="20" spans="1:28" ht="15.75" customHeight="1" x14ac:dyDescent="0.15">
      <c r="A20" s="2" t="s">
        <v>26</v>
      </c>
      <c r="B20" s="6">
        <v>73.12</v>
      </c>
      <c r="C20" s="6"/>
      <c r="D20" s="7">
        <f>B20+Jan!C20</f>
        <v>498.62</v>
      </c>
      <c r="E20" s="7">
        <f>'Budget by Month'!C21</f>
        <v>400</v>
      </c>
      <c r="F20" s="7">
        <f>E20+Jan!E20</f>
        <v>800</v>
      </c>
      <c r="G20" s="7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</row>
    <row r="21" spans="1:28" ht="15.75" customHeight="1" x14ac:dyDescent="0.15">
      <c r="A21" s="2" t="s">
        <v>27</v>
      </c>
      <c r="B21" s="6">
        <v>7507.65</v>
      </c>
      <c r="C21" s="6"/>
      <c r="D21" s="7">
        <f>B21+Jan!C21</f>
        <v>15245.75</v>
      </c>
      <c r="E21" s="7">
        <f>'Budget by Month'!C22</f>
        <v>9107.4166666666661</v>
      </c>
      <c r="F21" s="7">
        <f>E21+Jan!E21</f>
        <v>18214.833333333332</v>
      </c>
      <c r="G21" s="7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</row>
    <row r="22" spans="1:28" ht="15.75" customHeight="1" x14ac:dyDescent="0.15">
      <c r="A22" s="2" t="s">
        <v>28</v>
      </c>
      <c r="B22" s="7"/>
      <c r="C22" s="7"/>
      <c r="D22" s="7">
        <f>B22+Jan!C22</f>
        <v>0</v>
      </c>
      <c r="E22" s="7">
        <f>'Budget by Month'!C23</f>
        <v>1737.5</v>
      </c>
      <c r="F22" s="7">
        <f>E22+Jan!E22</f>
        <v>3475</v>
      </c>
      <c r="G22" s="7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</row>
    <row r="23" spans="1:28" ht="15.75" customHeight="1" x14ac:dyDescent="0.15">
      <c r="A23" s="2" t="s">
        <v>29</v>
      </c>
      <c r="B23" s="6">
        <v>-250.46</v>
      </c>
      <c r="C23" s="6"/>
      <c r="D23" s="7">
        <f>B23+Jan!C23</f>
        <v>281.89999999999998</v>
      </c>
      <c r="E23" s="7">
        <f>'Budget by Month'!C24</f>
        <v>0</v>
      </c>
      <c r="F23" s="7">
        <f>E23+Jan!E23</f>
        <v>0</v>
      </c>
      <c r="G23" s="7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</row>
    <row r="24" spans="1:28" ht="15.75" customHeight="1" x14ac:dyDescent="0.15">
      <c r="A24" s="2" t="s">
        <v>30</v>
      </c>
      <c r="B24" s="6">
        <v>6786.4</v>
      </c>
      <c r="C24" s="6"/>
      <c r="D24" s="7">
        <f>B24+Jan!C24</f>
        <v>15930.09</v>
      </c>
      <c r="E24" s="7">
        <f>'Budget by Month'!C25</f>
        <v>5244.833333333333</v>
      </c>
      <c r="F24" s="7">
        <f>E24+Jan!E24</f>
        <v>10489.666666666666</v>
      </c>
      <c r="G24" s="7"/>
      <c r="H24" s="8" t="s">
        <v>54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 ht="15.75" customHeight="1" x14ac:dyDescent="0.15">
      <c r="A25" s="2" t="s">
        <v>31</v>
      </c>
      <c r="B25" s="6">
        <v>3755.26</v>
      </c>
      <c r="C25" s="6"/>
      <c r="D25" s="7">
        <f>B25+Jan!C25</f>
        <v>6786.82</v>
      </c>
      <c r="E25" s="7">
        <f>'Budget by Month'!C26</f>
        <v>3305.58</v>
      </c>
      <c r="F25" s="7">
        <f>E25+Jan!E25</f>
        <v>6611.16</v>
      </c>
      <c r="G25" s="7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</row>
    <row r="26" spans="1:28" ht="15.75" customHeight="1" x14ac:dyDescent="0.15">
      <c r="A26" s="2" t="s">
        <v>34</v>
      </c>
      <c r="B26" s="7"/>
      <c r="C26" s="7"/>
      <c r="D26" s="7">
        <f>B26</f>
        <v>0</v>
      </c>
      <c r="E26" s="7">
        <f>'Budget by Month'!C27</f>
        <v>2028</v>
      </c>
      <c r="F26" s="7">
        <f>E26+Jan!E26</f>
        <v>4056</v>
      </c>
      <c r="G26" s="7"/>
      <c r="H26" s="9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</row>
    <row r="27" spans="1:28" ht="15.75" customHeight="1" x14ac:dyDescent="0.15">
      <c r="A27" s="2" t="s">
        <v>36</v>
      </c>
      <c r="B27" s="15">
        <f>SUM(B18:B26)</f>
        <v>20219.310000000005</v>
      </c>
      <c r="C27" s="15"/>
      <c r="D27" s="15">
        <f t="shared" ref="D27:E27" si="1">SUM(D18:D26)</f>
        <v>43429.83</v>
      </c>
      <c r="E27" s="15">
        <f t="shared" si="1"/>
        <v>24380.746666666666</v>
      </c>
      <c r="F27" s="15"/>
      <c r="G27" s="15">
        <f>SUM(G18:G26)</f>
        <v>0</v>
      </c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</row>
    <row r="28" spans="1:28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</row>
    <row r="29" spans="1:28" ht="15.75" customHeight="1" x14ac:dyDescent="0.15">
      <c r="A29" s="2"/>
      <c r="B29" s="20">
        <v>42794</v>
      </c>
      <c r="C29" s="20"/>
      <c r="D29" s="20">
        <v>43159</v>
      </c>
      <c r="E29" s="22" t="s">
        <v>37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</row>
    <row r="30" spans="1:28" ht="15.75" customHeight="1" x14ac:dyDescent="0.15">
      <c r="A30" s="2" t="s">
        <v>0</v>
      </c>
      <c r="B30" s="6">
        <v>16514</v>
      </c>
      <c r="C30" s="6"/>
      <c r="D30" s="7">
        <f>B15</f>
        <v>16279.289999999999</v>
      </c>
      <c r="E30" s="7">
        <f>G15/12</f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</row>
    <row r="31" spans="1:28" ht="15.75" customHeight="1" x14ac:dyDescent="0.15">
      <c r="A31" s="2"/>
      <c r="B31" s="10"/>
      <c r="C31" s="10"/>
      <c r="D31" s="10"/>
      <c r="E31" s="10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</row>
    <row r="32" spans="1:28" ht="15.75" customHeight="1" x14ac:dyDescent="0.15">
      <c r="A32" s="2"/>
      <c r="B32" s="10"/>
      <c r="C32" s="10"/>
      <c r="D32" s="10"/>
      <c r="E32" s="10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</row>
    <row r="33" spans="1:28" ht="15.75" customHeight="1" x14ac:dyDescent="0.15">
      <c r="A33" s="2" t="s">
        <v>23</v>
      </c>
      <c r="B33" s="6">
        <v>25490</v>
      </c>
      <c r="C33" s="6"/>
      <c r="D33" s="7">
        <f>B27</f>
        <v>20219.310000000005</v>
      </c>
      <c r="E33" s="7">
        <f>E27</f>
        <v>24380.746666666666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 ht="15.75" customHeight="1" x14ac:dyDescent="0.15">
      <c r="A34" s="2"/>
      <c r="B34" s="2" t="s">
        <v>39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 ht="15.75" customHeight="1" x14ac:dyDescent="0.15">
      <c r="A35" s="2" t="s">
        <v>40</v>
      </c>
      <c r="B35" s="24">
        <f>-1601.97</f>
        <v>-1601.97</v>
      </c>
      <c r="C35" s="2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 ht="15.75" customHeight="1" x14ac:dyDescent="0.15">
      <c r="A36" s="2" t="s">
        <v>41</v>
      </c>
      <c r="B36" s="24">
        <f>45214.64-B37</f>
        <v>32009.64</v>
      </c>
      <c r="C36" s="24">
        <f>B36-10200-Mar!B4+50</f>
        <v>20419.64</v>
      </c>
      <c r="D36" s="25">
        <f>B36+B35</f>
        <v>30407.67</v>
      </c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 ht="15.75" customHeight="1" x14ac:dyDescent="0.15">
      <c r="A37" s="2" t="s">
        <v>34</v>
      </c>
      <c r="B37" s="26">
        <f>10236+1157+1812</f>
        <v>13205</v>
      </c>
      <c r="C37" s="26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 ht="15.75" customHeight="1" x14ac:dyDescent="0.15">
      <c r="A39" s="8" t="s">
        <v>56</v>
      </c>
      <c r="B39" s="25">
        <f>SUM(B35:B37)</f>
        <v>43612.67</v>
      </c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</row>
    <row r="81" spans="1:28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</row>
    <row r="82" spans="1:28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</row>
    <row r="83" spans="1:28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</row>
    <row r="84" spans="1:28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</row>
    <row r="85" spans="1:28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</row>
    <row r="86" spans="1:28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</row>
    <row r="87" spans="1:28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</row>
    <row r="88" spans="1:28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</row>
    <row r="89" spans="1:28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</row>
    <row r="90" spans="1:28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</row>
    <row r="91" spans="1:28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</row>
    <row r="92" spans="1:28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</row>
    <row r="93" spans="1:28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</row>
    <row r="94" spans="1:28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</row>
    <row r="95" spans="1:28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</row>
    <row r="96" spans="1:28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</row>
    <row r="97" spans="1:28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</row>
    <row r="98" spans="1:28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</row>
    <row r="99" spans="1:28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</row>
    <row r="100" spans="1:28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</row>
    <row r="101" spans="1:28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</row>
    <row r="102" spans="1:28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</row>
    <row r="103" spans="1:28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</row>
    <row r="104" spans="1:28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</row>
    <row r="105" spans="1:28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</row>
    <row r="106" spans="1:28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</row>
    <row r="107" spans="1:28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</row>
    <row r="108" spans="1:28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</row>
    <row r="109" spans="1:28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</row>
    <row r="110" spans="1:28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</row>
    <row r="111" spans="1:28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</row>
    <row r="112" spans="1:28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</row>
    <row r="113" spans="1:28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</row>
    <row r="114" spans="1:28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</row>
    <row r="115" spans="1:28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</row>
    <row r="116" spans="1:28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</row>
    <row r="117" spans="1:28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</row>
    <row r="118" spans="1:28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</row>
    <row r="119" spans="1:28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</row>
    <row r="120" spans="1:28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</row>
    <row r="121" spans="1:28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</row>
    <row r="122" spans="1:28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</row>
    <row r="123" spans="1:28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</row>
    <row r="124" spans="1:28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</row>
    <row r="125" spans="1:28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</row>
    <row r="126" spans="1:28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</row>
    <row r="127" spans="1:28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</row>
    <row r="128" spans="1:28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</row>
    <row r="129" spans="1:28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</row>
    <row r="130" spans="1:28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</row>
    <row r="131" spans="1:28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</row>
    <row r="132" spans="1:28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</row>
    <row r="133" spans="1:28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</row>
    <row r="134" spans="1:28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</row>
    <row r="135" spans="1:28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</row>
    <row r="136" spans="1:28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</row>
    <row r="137" spans="1:28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</row>
    <row r="138" spans="1:28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</row>
    <row r="139" spans="1:28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</row>
    <row r="140" spans="1:28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</row>
    <row r="141" spans="1:28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</row>
    <row r="142" spans="1:28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</row>
    <row r="143" spans="1:28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</row>
    <row r="144" spans="1:28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</row>
    <row r="145" spans="1:28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</row>
    <row r="146" spans="1:28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</row>
    <row r="147" spans="1:28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</row>
    <row r="148" spans="1:28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</row>
    <row r="149" spans="1:28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</row>
    <row r="150" spans="1:28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</row>
    <row r="151" spans="1:28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</row>
    <row r="152" spans="1:28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</row>
    <row r="153" spans="1:28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</row>
    <row r="154" spans="1:28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</row>
    <row r="155" spans="1:28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</row>
    <row r="156" spans="1:28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</row>
    <row r="157" spans="1:28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</row>
    <row r="158" spans="1:28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</row>
    <row r="159" spans="1:28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</row>
    <row r="160" spans="1:28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</row>
    <row r="161" spans="1:28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</row>
    <row r="162" spans="1:28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</row>
    <row r="163" spans="1:28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</row>
    <row r="164" spans="1:28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</row>
    <row r="165" spans="1:28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</row>
    <row r="166" spans="1:28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</row>
    <row r="167" spans="1:28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</row>
    <row r="168" spans="1:28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</row>
    <row r="169" spans="1:28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</row>
    <row r="170" spans="1:28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</row>
    <row r="171" spans="1:28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</row>
    <row r="172" spans="1:28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</row>
    <row r="173" spans="1:28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</row>
    <row r="174" spans="1:28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</row>
    <row r="175" spans="1:28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</row>
    <row r="176" spans="1:28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</row>
    <row r="177" spans="1:28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</row>
    <row r="178" spans="1:28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</row>
    <row r="179" spans="1:28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</row>
    <row r="180" spans="1:28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</row>
    <row r="181" spans="1:28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</row>
    <row r="182" spans="1:28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</row>
    <row r="183" spans="1:28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</row>
    <row r="184" spans="1:28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</row>
    <row r="185" spans="1:28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</row>
    <row r="186" spans="1:28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</row>
    <row r="187" spans="1:28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</row>
    <row r="188" spans="1:28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</row>
    <row r="189" spans="1:28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</row>
    <row r="190" spans="1:28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</row>
    <row r="191" spans="1:28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</row>
    <row r="192" spans="1:28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</row>
    <row r="193" spans="1:28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</row>
    <row r="194" spans="1:28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</row>
    <row r="195" spans="1:28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</row>
    <row r="196" spans="1:28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</row>
    <row r="197" spans="1:28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</row>
    <row r="198" spans="1:28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</row>
    <row r="199" spans="1:28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</row>
    <row r="200" spans="1:28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</row>
    <row r="201" spans="1:28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</row>
    <row r="202" spans="1:28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</row>
    <row r="203" spans="1:28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</row>
    <row r="204" spans="1:28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</row>
    <row r="205" spans="1:28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</row>
    <row r="206" spans="1:28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</row>
    <row r="207" spans="1:28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</row>
    <row r="208" spans="1:28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</row>
    <row r="209" spans="1:28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</row>
    <row r="210" spans="1:28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</row>
    <row r="211" spans="1:28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</row>
    <row r="212" spans="1:28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</row>
    <row r="213" spans="1:28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</row>
    <row r="214" spans="1:28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</row>
    <row r="215" spans="1:28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</row>
    <row r="216" spans="1:28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</row>
    <row r="217" spans="1:28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</row>
    <row r="218" spans="1:28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</row>
    <row r="219" spans="1:28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</row>
    <row r="220" spans="1:28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</row>
    <row r="221" spans="1:28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</row>
    <row r="222" spans="1:28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</row>
    <row r="223" spans="1:28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</row>
    <row r="224" spans="1:28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</row>
    <row r="225" spans="1:28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</row>
    <row r="226" spans="1:28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</row>
    <row r="227" spans="1:28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</row>
    <row r="228" spans="1:28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</row>
    <row r="229" spans="1:28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</row>
    <row r="230" spans="1:28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</row>
    <row r="231" spans="1:28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</row>
    <row r="232" spans="1:28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</row>
    <row r="233" spans="1:28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</row>
    <row r="234" spans="1:28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</row>
    <row r="235" spans="1:28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</row>
    <row r="236" spans="1:28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</row>
    <row r="237" spans="1:28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</row>
    <row r="238" spans="1:28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</row>
    <row r="239" spans="1:28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</row>
    <row r="240" spans="1:28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</row>
    <row r="241" spans="1:28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</row>
    <row r="242" spans="1:28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</row>
    <row r="243" spans="1:28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</row>
    <row r="244" spans="1:28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</row>
    <row r="245" spans="1:28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</row>
    <row r="246" spans="1:28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</row>
    <row r="247" spans="1:28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</row>
    <row r="248" spans="1:28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</row>
    <row r="249" spans="1:28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</row>
    <row r="250" spans="1:28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</row>
    <row r="251" spans="1:28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</row>
    <row r="252" spans="1:28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</row>
    <row r="253" spans="1:28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</row>
    <row r="254" spans="1:28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</row>
    <row r="255" spans="1:28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</row>
    <row r="256" spans="1:28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</row>
    <row r="257" spans="1:28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</row>
    <row r="258" spans="1:28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</row>
    <row r="259" spans="1:28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</row>
    <row r="260" spans="1:28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</row>
    <row r="261" spans="1:28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</row>
    <row r="262" spans="1:28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</row>
    <row r="263" spans="1:28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</row>
    <row r="264" spans="1:28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</row>
    <row r="265" spans="1:28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</row>
    <row r="266" spans="1:28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</row>
    <row r="267" spans="1:28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</row>
    <row r="268" spans="1:28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</row>
    <row r="269" spans="1:28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</row>
    <row r="270" spans="1:28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</row>
    <row r="271" spans="1:28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</row>
    <row r="272" spans="1:28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</row>
    <row r="273" spans="1:28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</row>
    <row r="274" spans="1:28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</row>
    <row r="275" spans="1:28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</row>
    <row r="276" spans="1:28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</row>
    <row r="277" spans="1:28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</row>
    <row r="278" spans="1:28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</row>
    <row r="279" spans="1:28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</row>
    <row r="280" spans="1:28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</row>
    <row r="281" spans="1:28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</row>
    <row r="282" spans="1:28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</row>
    <row r="283" spans="1:28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</row>
    <row r="284" spans="1:28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</row>
    <row r="285" spans="1:28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</row>
    <row r="286" spans="1:28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</row>
    <row r="287" spans="1:28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</row>
    <row r="288" spans="1:28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</row>
    <row r="289" spans="1:28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</row>
    <row r="290" spans="1:28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</row>
    <row r="291" spans="1:28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</row>
    <row r="292" spans="1:28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</row>
    <row r="293" spans="1:28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</row>
    <row r="294" spans="1:28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</row>
    <row r="295" spans="1:28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</row>
    <row r="296" spans="1:28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</row>
    <row r="297" spans="1:28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</row>
    <row r="298" spans="1:28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</row>
    <row r="299" spans="1:28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</row>
    <row r="300" spans="1:28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</row>
    <row r="301" spans="1:28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</row>
    <row r="302" spans="1:28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</row>
    <row r="303" spans="1:28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</row>
    <row r="304" spans="1:28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</row>
    <row r="305" spans="1:28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</row>
    <row r="306" spans="1:28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</row>
    <row r="307" spans="1:28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</row>
    <row r="308" spans="1:28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</row>
    <row r="309" spans="1:28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</row>
    <row r="310" spans="1:28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</row>
    <row r="311" spans="1:28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</row>
    <row r="312" spans="1:28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</row>
    <row r="313" spans="1:28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</row>
    <row r="314" spans="1:28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</row>
    <row r="315" spans="1:28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</row>
    <row r="316" spans="1:28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</row>
    <row r="317" spans="1:28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</row>
    <row r="318" spans="1:28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</row>
    <row r="319" spans="1:28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</row>
    <row r="320" spans="1:28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</row>
    <row r="321" spans="1:28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</row>
    <row r="322" spans="1:28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</row>
    <row r="323" spans="1:28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</row>
    <row r="324" spans="1:28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</row>
    <row r="325" spans="1:28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</row>
    <row r="326" spans="1:28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</row>
    <row r="327" spans="1:28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</row>
    <row r="328" spans="1:28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</row>
    <row r="329" spans="1:28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</row>
    <row r="330" spans="1:28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</row>
    <row r="331" spans="1:28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</row>
    <row r="332" spans="1:28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</row>
    <row r="333" spans="1:28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</row>
    <row r="334" spans="1:28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</row>
    <row r="335" spans="1:28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</row>
    <row r="336" spans="1:28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</row>
    <row r="337" spans="1:28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</row>
    <row r="338" spans="1:28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</row>
    <row r="339" spans="1:28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</row>
    <row r="340" spans="1:28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</row>
    <row r="341" spans="1:28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</row>
    <row r="342" spans="1:28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</row>
    <row r="343" spans="1:28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</row>
    <row r="344" spans="1:28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</row>
    <row r="345" spans="1:28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</row>
    <row r="346" spans="1:28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</row>
    <row r="347" spans="1:28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</row>
    <row r="348" spans="1:28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</row>
    <row r="349" spans="1:28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</row>
    <row r="350" spans="1:28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</row>
    <row r="351" spans="1:28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</row>
    <row r="352" spans="1:28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</row>
    <row r="353" spans="1:28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</row>
    <row r="354" spans="1:28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</row>
    <row r="355" spans="1:28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</row>
    <row r="356" spans="1:28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</row>
    <row r="357" spans="1:28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</row>
    <row r="358" spans="1:28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</row>
    <row r="359" spans="1:28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</row>
    <row r="360" spans="1:28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</row>
    <row r="361" spans="1:28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</row>
    <row r="362" spans="1:28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</row>
    <row r="363" spans="1:28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</row>
    <row r="364" spans="1:28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</row>
    <row r="365" spans="1:28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</row>
    <row r="366" spans="1:28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</row>
    <row r="367" spans="1:28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</row>
    <row r="368" spans="1:28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</row>
    <row r="369" spans="1:28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</row>
    <row r="370" spans="1:28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</row>
    <row r="371" spans="1:28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</row>
    <row r="372" spans="1:28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</row>
    <row r="373" spans="1:28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</row>
    <row r="374" spans="1:28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</row>
    <row r="375" spans="1:28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</row>
    <row r="376" spans="1:28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</row>
    <row r="377" spans="1:28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</row>
    <row r="378" spans="1:28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</row>
    <row r="379" spans="1:28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</row>
    <row r="380" spans="1:28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</row>
    <row r="381" spans="1:28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</row>
    <row r="382" spans="1:28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</row>
    <row r="383" spans="1:28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</row>
    <row r="384" spans="1:28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</row>
    <row r="385" spans="1:28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</row>
    <row r="386" spans="1:28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</row>
    <row r="387" spans="1:28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</row>
    <row r="388" spans="1:28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</row>
    <row r="389" spans="1:28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</row>
    <row r="390" spans="1:28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</row>
    <row r="391" spans="1:28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</row>
    <row r="392" spans="1:28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</row>
    <row r="393" spans="1:28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</row>
    <row r="394" spans="1:28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</row>
    <row r="395" spans="1:28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</row>
    <row r="396" spans="1:28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</row>
    <row r="397" spans="1:28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</row>
    <row r="398" spans="1:28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</row>
    <row r="399" spans="1:28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</row>
    <row r="400" spans="1:28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</row>
    <row r="401" spans="1:28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</row>
    <row r="402" spans="1:28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</row>
    <row r="403" spans="1:28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</row>
    <row r="404" spans="1:28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</row>
    <row r="405" spans="1:28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</row>
    <row r="406" spans="1:28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</row>
    <row r="407" spans="1:28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</row>
    <row r="408" spans="1:28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</row>
    <row r="409" spans="1:28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</row>
    <row r="410" spans="1:28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</row>
    <row r="411" spans="1:28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</row>
    <row r="412" spans="1:28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</row>
    <row r="413" spans="1:28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</row>
    <row r="414" spans="1:28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</row>
    <row r="415" spans="1:28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</row>
    <row r="416" spans="1:28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</row>
    <row r="417" spans="1:28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</row>
    <row r="418" spans="1:28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</row>
    <row r="419" spans="1:28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</row>
    <row r="420" spans="1:28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</row>
    <row r="421" spans="1:28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</row>
    <row r="422" spans="1:28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</row>
    <row r="423" spans="1:28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</row>
    <row r="424" spans="1:28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</row>
    <row r="425" spans="1:28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</row>
    <row r="426" spans="1:28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</row>
    <row r="427" spans="1:28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</row>
    <row r="428" spans="1:28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</row>
    <row r="429" spans="1:28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</row>
    <row r="430" spans="1:28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</row>
    <row r="431" spans="1:28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</row>
    <row r="432" spans="1:28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</row>
    <row r="433" spans="1:28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</row>
    <row r="434" spans="1:28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</row>
    <row r="435" spans="1:28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</row>
    <row r="436" spans="1:28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</row>
    <row r="437" spans="1:28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</row>
    <row r="438" spans="1:28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</row>
    <row r="439" spans="1:28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</row>
    <row r="440" spans="1:28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</row>
    <row r="441" spans="1:28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</row>
    <row r="442" spans="1:28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</row>
    <row r="443" spans="1:28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</row>
    <row r="444" spans="1:28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</row>
    <row r="445" spans="1:28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</row>
    <row r="446" spans="1:28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</row>
    <row r="447" spans="1:28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</row>
    <row r="448" spans="1:28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</row>
    <row r="449" spans="1:28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</row>
    <row r="450" spans="1:28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</row>
    <row r="451" spans="1:28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</row>
    <row r="452" spans="1:28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</row>
    <row r="453" spans="1:28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</row>
    <row r="454" spans="1:28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</row>
    <row r="455" spans="1:28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</row>
    <row r="456" spans="1:28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</row>
    <row r="457" spans="1:28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</row>
    <row r="458" spans="1:28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</row>
    <row r="459" spans="1:28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</row>
    <row r="460" spans="1:28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</row>
    <row r="461" spans="1:28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</row>
    <row r="462" spans="1:28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</row>
    <row r="463" spans="1:28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</row>
    <row r="464" spans="1:28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</row>
    <row r="465" spans="1:28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</row>
    <row r="466" spans="1:28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</row>
    <row r="467" spans="1:28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</row>
    <row r="468" spans="1:28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</row>
    <row r="469" spans="1:28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</row>
    <row r="470" spans="1:28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</row>
    <row r="471" spans="1:28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</row>
    <row r="472" spans="1:28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</row>
    <row r="473" spans="1:28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</row>
    <row r="474" spans="1:28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</row>
    <row r="475" spans="1:28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</row>
    <row r="476" spans="1:28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</row>
    <row r="477" spans="1:28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</row>
    <row r="478" spans="1:28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</row>
    <row r="479" spans="1:28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</row>
    <row r="480" spans="1:28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</row>
    <row r="481" spans="1:28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</row>
    <row r="482" spans="1:28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</row>
    <row r="483" spans="1:28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</row>
    <row r="484" spans="1:28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</row>
    <row r="485" spans="1:28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</row>
    <row r="486" spans="1:28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</row>
    <row r="487" spans="1:28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</row>
    <row r="488" spans="1:28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</row>
    <row r="489" spans="1:28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</row>
    <row r="490" spans="1:28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</row>
    <row r="491" spans="1:28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</row>
    <row r="492" spans="1:28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</row>
    <row r="493" spans="1:28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</row>
    <row r="494" spans="1:28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</row>
    <row r="495" spans="1:28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</row>
    <row r="496" spans="1:28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</row>
    <row r="497" spans="1:28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</row>
    <row r="498" spans="1:28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</row>
    <row r="499" spans="1:28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</row>
    <row r="500" spans="1:28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</row>
    <row r="501" spans="1:28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</row>
    <row r="502" spans="1:28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</row>
    <row r="503" spans="1:28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</row>
    <row r="504" spans="1:28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</row>
    <row r="505" spans="1:28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</row>
    <row r="506" spans="1:28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</row>
    <row r="507" spans="1:28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</row>
    <row r="508" spans="1:28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</row>
    <row r="509" spans="1:28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</row>
    <row r="510" spans="1:28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</row>
    <row r="511" spans="1:28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</row>
    <row r="512" spans="1:28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</row>
    <row r="513" spans="1:28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</row>
    <row r="514" spans="1:28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</row>
    <row r="515" spans="1:28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</row>
    <row r="516" spans="1:28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</row>
    <row r="517" spans="1:28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</row>
    <row r="518" spans="1:28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</row>
    <row r="519" spans="1:28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</row>
    <row r="520" spans="1:28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</row>
    <row r="521" spans="1:28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</row>
    <row r="522" spans="1:28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</row>
    <row r="523" spans="1:28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</row>
    <row r="524" spans="1:28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</row>
    <row r="525" spans="1:28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</row>
    <row r="526" spans="1:28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</row>
    <row r="527" spans="1:28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</row>
    <row r="528" spans="1:28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</row>
    <row r="529" spans="1:28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</row>
    <row r="530" spans="1:28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</row>
    <row r="531" spans="1:28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</row>
    <row r="532" spans="1:28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</row>
    <row r="533" spans="1:28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</row>
    <row r="534" spans="1:28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</row>
    <row r="535" spans="1:28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</row>
    <row r="536" spans="1:28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</row>
    <row r="537" spans="1:28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</row>
    <row r="538" spans="1:28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</row>
    <row r="539" spans="1:28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</row>
    <row r="540" spans="1:28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</row>
    <row r="541" spans="1:28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</row>
    <row r="542" spans="1:28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</row>
    <row r="543" spans="1:28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</row>
    <row r="544" spans="1:28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</row>
    <row r="545" spans="1:28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</row>
    <row r="546" spans="1:28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</row>
    <row r="547" spans="1:28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</row>
    <row r="548" spans="1:28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</row>
    <row r="549" spans="1:28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</row>
    <row r="550" spans="1:28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</row>
    <row r="551" spans="1:28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</row>
    <row r="552" spans="1:28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</row>
    <row r="553" spans="1:28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</row>
    <row r="554" spans="1:28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</row>
    <row r="555" spans="1:28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</row>
    <row r="556" spans="1:28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</row>
    <row r="557" spans="1:28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</row>
    <row r="558" spans="1:28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</row>
    <row r="559" spans="1:28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</row>
    <row r="560" spans="1:28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</row>
    <row r="561" spans="1:28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</row>
    <row r="562" spans="1:28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</row>
    <row r="563" spans="1:28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</row>
    <row r="564" spans="1:28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</row>
    <row r="565" spans="1:28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</row>
    <row r="566" spans="1:28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</row>
    <row r="567" spans="1:28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</row>
    <row r="568" spans="1:28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</row>
    <row r="569" spans="1:28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</row>
    <row r="570" spans="1:28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</row>
    <row r="571" spans="1:28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</row>
    <row r="572" spans="1:28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</row>
    <row r="573" spans="1:28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</row>
    <row r="574" spans="1:28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</row>
    <row r="575" spans="1:28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</row>
    <row r="576" spans="1:28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</row>
    <row r="577" spans="1:28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</row>
    <row r="578" spans="1:28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</row>
    <row r="579" spans="1:28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</row>
    <row r="580" spans="1:28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</row>
    <row r="581" spans="1:28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</row>
    <row r="582" spans="1:28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</row>
    <row r="583" spans="1:28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</row>
    <row r="584" spans="1:28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</row>
    <row r="585" spans="1:28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</row>
    <row r="586" spans="1:28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</row>
    <row r="587" spans="1:28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</row>
    <row r="588" spans="1:28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</row>
    <row r="589" spans="1:28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</row>
    <row r="590" spans="1:28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</row>
    <row r="591" spans="1:28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</row>
    <row r="592" spans="1:28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</row>
    <row r="593" spans="1:28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</row>
    <row r="594" spans="1:28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</row>
    <row r="595" spans="1:28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</row>
    <row r="596" spans="1:28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</row>
    <row r="597" spans="1:28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</row>
    <row r="598" spans="1:28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</row>
    <row r="599" spans="1:28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</row>
    <row r="600" spans="1:28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</row>
    <row r="601" spans="1:28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</row>
    <row r="602" spans="1:28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</row>
    <row r="603" spans="1:28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</row>
    <row r="604" spans="1:28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</row>
    <row r="605" spans="1:28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</row>
    <row r="606" spans="1:28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</row>
    <row r="607" spans="1:28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</row>
    <row r="608" spans="1:28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</row>
    <row r="609" spans="1:28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</row>
    <row r="610" spans="1:28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</row>
    <row r="611" spans="1:28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</row>
    <row r="612" spans="1:28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</row>
    <row r="613" spans="1:28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</row>
    <row r="614" spans="1:28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</row>
    <row r="615" spans="1:28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</row>
    <row r="616" spans="1:28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</row>
    <row r="617" spans="1:28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</row>
    <row r="618" spans="1:28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</row>
    <row r="619" spans="1:28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</row>
    <row r="620" spans="1:28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</row>
    <row r="621" spans="1:28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</row>
    <row r="622" spans="1:28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</row>
    <row r="623" spans="1:28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</row>
    <row r="624" spans="1:28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</row>
    <row r="625" spans="1:28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</row>
    <row r="626" spans="1:28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</row>
    <row r="627" spans="1:28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</row>
    <row r="628" spans="1:28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</row>
    <row r="629" spans="1:28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</row>
    <row r="630" spans="1:28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</row>
    <row r="631" spans="1:28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</row>
    <row r="632" spans="1:28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</row>
    <row r="633" spans="1:28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</row>
    <row r="634" spans="1:28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</row>
    <row r="635" spans="1:28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</row>
    <row r="636" spans="1:28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</row>
    <row r="637" spans="1:28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</row>
    <row r="638" spans="1:28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</row>
    <row r="639" spans="1:28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</row>
    <row r="640" spans="1:28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</row>
    <row r="641" spans="1:28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</row>
    <row r="642" spans="1:28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</row>
    <row r="643" spans="1:28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  <c r="AB643" s="2"/>
    </row>
    <row r="644" spans="1:28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  <c r="AB644" s="2"/>
    </row>
    <row r="645" spans="1:28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  <c r="AB645" s="2"/>
    </row>
    <row r="646" spans="1:28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  <c r="AB646" s="2"/>
    </row>
    <row r="647" spans="1:28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  <c r="AB647" s="2"/>
    </row>
    <row r="648" spans="1:28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  <c r="AB648" s="2"/>
    </row>
    <row r="649" spans="1:28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  <c r="AB649" s="2"/>
    </row>
    <row r="650" spans="1:28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  <c r="AB650" s="2"/>
    </row>
    <row r="651" spans="1:28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  <c r="AB651" s="2"/>
    </row>
    <row r="652" spans="1:28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  <c r="AB652" s="2"/>
    </row>
    <row r="653" spans="1:28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  <c r="AB653" s="2"/>
    </row>
    <row r="654" spans="1:28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  <c r="AB654" s="2"/>
    </row>
    <row r="655" spans="1:28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  <c r="AB655" s="2"/>
    </row>
    <row r="656" spans="1:28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  <c r="AB656" s="2"/>
    </row>
    <row r="657" spans="1:28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  <c r="AB657" s="2"/>
    </row>
    <row r="658" spans="1:28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  <c r="AB658" s="2"/>
    </row>
    <row r="659" spans="1:28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  <c r="AB659" s="2"/>
    </row>
    <row r="660" spans="1:28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  <c r="AB660" s="2"/>
    </row>
    <row r="661" spans="1:28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  <c r="AB661" s="2"/>
    </row>
    <row r="662" spans="1:28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  <c r="AB662" s="2"/>
    </row>
    <row r="663" spans="1:28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</row>
    <row r="664" spans="1:28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</row>
    <row r="665" spans="1:28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  <c r="AB665" s="2"/>
    </row>
    <row r="666" spans="1:28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  <c r="AB666" s="2"/>
    </row>
    <row r="667" spans="1:28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  <c r="AB667" s="2"/>
    </row>
    <row r="668" spans="1:28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  <c r="AB668" s="2"/>
    </row>
    <row r="669" spans="1:28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  <c r="AB669" s="2"/>
    </row>
    <row r="670" spans="1:28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  <c r="AB670" s="2"/>
    </row>
    <row r="671" spans="1:28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  <c r="AB671" s="2"/>
    </row>
    <row r="672" spans="1:28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  <c r="AB672" s="2"/>
    </row>
    <row r="673" spans="1:28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  <c r="AB673" s="2"/>
    </row>
    <row r="674" spans="1:28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  <c r="AB674" s="2"/>
    </row>
    <row r="675" spans="1:28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  <c r="AB675" s="2"/>
    </row>
    <row r="676" spans="1:28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  <c r="AB676" s="2"/>
    </row>
    <row r="677" spans="1:28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  <c r="AB677" s="2"/>
    </row>
    <row r="678" spans="1:28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  <c r="AB678" s="2"/>
    </row>
    <row r="679" spans="1:28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  <c r="AB679" s="2"/>
    </row>
    <row r="680" spans="1:28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  <c r="AB680" s="2"/>
    </row>
    <row r="681" spans="1:28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  <c r="AB681" s="2"/>
    </row>
    <row r="682" spans="1:28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  <c r="AB682" s="2"/>
    </row>
    <row r="683" spans="1:28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  <c r="AB683" s="2"/>
    </row>
    <row r="684" spans="1:28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  <c r="AB684" s="2"/>
    </row>
    <row r="685" spans="1:28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  <c r="AB685" s="2"/>
    </row>
    <row r="686" spans="1:28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  <c r="AB686" s="2"/>
    </row>
    <row r="687" spans="1:28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  <c r="AB687" s="2"/>
    </row>
    <row r="688" spans="1:28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  <c r="AB688" s="2"/>
    </row>
    <row r="689" spans="1:28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  <c r="AB689" s="2"/>
    </row>
    <row r="690" spans="1:28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  <c r="AB690" s="2"/>
    </row>
    <row r="691" spans="1:28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  <c r="AB691" s="2"/>
    </row>
    <row r="692" spans="1:28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  <c r="AB692" s="2"/>
    </row>
    <row r="693" spans="1:28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  <c r="AB693" s="2"/>
    </row>
    <row r="694" spans="1:28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  <c r="AB694" s="2"/>
    </row>
    <row r="695" spans="1:28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  <c r="AB695" s="2"/>
    </row>
    <row r="696" spans="1:28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  <c r="AB696" s="2"/>
    </row>
    <row r="697" spans="1:28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  <c r="AB697" s="2"/>
    </row>
    <row r="698" spans="1:28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  <c r="AB698" s="2"/>
    </row>
    <row r="699" spans="1:28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  <c r="AB699" s="2"/>
    </row>
    <row r="700" spans="1:28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  <c r="AB700" s="2"/>
    </row>
    <row r="701" spans="1:28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  <c r="AB701" s="2"/>
    </row>
    <row r="702" spans="1:28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  <c r="AB702" s="2"/>
    </row>
    <row r="703" spans="1:28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  <c r="AB703" s="2"/>
    </row>
    <row r="704" spans="1:28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  <c r="AB704" s="2"/>
    </row>
    <row r="705" spans="1:28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  <c r="AB705" s="2"/>
    </row>
    <row r="706" spans="1:28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  <c r="AB706" s="2"/>
    </row>
    <row r="707" spans="1:28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  <c r="AB707" s="2"/>
    </row>
    <row r="708" spans="1:28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  <c r="AB708" s="2"/>
    </row>
    <row r="709" spans="1:28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  <c r="AB709" s="2"/>
    </row>
    <row r="710" spans="1:28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  <c r="AB710" s="2"/>
    </row>
    <row r="711" spans="1:28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  <c r="AB711" s="2"/>
    </row>
    <row r="712" spans="1:28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  <c r="AB712" s="2"/>
    </row>
    <row r="713" spans="1:28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  <c r="AB713" s="2"/>
    </row>
    <row r="714" spans="1:28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  <c r="AB714" s="2"/>
    </row>
    <row r="715" spans="1:28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  <c r="AB715" s="2"/>
    </row>
    <row r="716" spans="1:28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  <c r="AB716" s="2"/>
    </row>
    <row r="717" spans="1:28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  <c r="AB717" s="2"/>
    </row>
    <row r="718" spans="1:28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  <c r="AB718" s="2"/>
    </row>
    <row r="719" spans="1:28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  <c r="AB719" s="2"/>
    </row>
    <row r="720" spans="1:28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  <c r="AB720" s="2"/>
    </row>
    <row r="721" spans="1:28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  <c r="AB721" s="2"/>
    </row>
    <row r="722" spans="1:28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  <c r="AB722" s="2"/>
    </row>
    <row r="723" spans="1:28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  <c r="AB723" s="2"/>
    </row>
    <row r="724" spans="1:28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  <c r="AB724" s="2"/>
    </row>
    <row r="725" spans="1:28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  <c r="AB725" s="2"/>
    </row>
    <row r="726" spans="1:28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  <c r="AB726" s="2"/>
    </row>
    <row r="727" spans="1:28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  <c r="AB727" s="2"/>
    </row>
    <row r="728" spans="1:28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  <c r="AB728" s="2"/>
    </row>
    <row r="729" spans="1:28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  <c r="AB729" s="2"/>
    </row>
    <row r="730" spans="1:28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  <c r="AB730" s="2"/>
    </row>
    <row r="731" spans="1:28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  <c r="AB731" s="2"/>
    </row>
    <row r="732" spans="1:28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  <c r="AB732" s="2"/>
    </row>
    <row r="733" spans="1:28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  <c r="AB733" s="2"/>
    </row>
    <row r="734" spans="1:28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  <c r="AB734" s="2"/>
    </row>
    <row r="735" spans="1:28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  <c r="AB735" s="2"/>
    </row>
    <row r="736" spans="1:28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  <c r="AB736" s="2"/>
    </row>
    <row r="737" spans="1:28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  <c r="AB737" s="2"/>
    </row>
    <row r="738" spans="1:28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  <c r="AB738" s="2"/>
    </row>
    <row r="739" spans="1:28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  <c r="AB739" s="2"/>
    </row>
    <row r="740" spans="1:28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  <c r="AB740" s="2"/>
    </row>
    <row r="741" spans="1:28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  <c r="AB741" s="2"/>
    </row>
    <row r="742" spans="1:28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  <c r="AB742" s="2"/>
    </row>
    <row r="743" spans="1:28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  <c r="AB743" s="2"/>
    </row>
    <row r="744" spans="1:28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  <c r="AB744" s="2"/>
    </row>
    <row r="745" spans="1:28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  <c r="AB745" s="2"/>
    </row>
    <row r="746" spans="1:28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  <c r="AB746" s="2"/>
    </row>
    <row r="747" spans="1:28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  <c r="AB747" s="2"/>
    </row>
    <row r="748" spans="1:28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  <c r="AB748" s="2"/>
    </row>
    <row r="749" spans="1:28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  <c r="AB749" s="2"/>
    </row>
    <row r="750" spans="1:28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  <c r="AB750" s="2"/>
    </row>
    <row r="751" spans="1:28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  <c r="AB751" s="2"/>
    </row>
    <row r="752" spans="1:28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  <c r="AB752" s="2"/>
    </row>
    <row r="753" spans="1:28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  <c r="AB753" s="2"/>
    </row>
    <row r="754" spans="1:28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  <c r="AB754" s="2"/>
    </row>
    <row r="755" spans="1:28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  <c r="AB755" s="2"/>
    </row>
    <row r="756" spans="1:28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  <c r="AB756" s="2"/>
    </row>
    <row r="757" spans="1:28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  <c r="AB757" s="2"/>
    </row>
    <row r="758" spans="1:28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  <c r="AB758" s="2"/>
    </row>
    <row r="759" spans="1:28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  <c r="AB759" s="2"/>
    </row>
    <row r="760" spans="1:28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  <c r="AB760" s="2"/>
    </row>
    <row r="761" spans="1:28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  <c r="AB761" s="2"/>
    </row>
    <row r="762" spans="1:28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  <c r="AB762" s="2"/>
    </row>
    <row r="763" spans="1:28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  <c r="AB763" s="2"/>
    </row>
    <row r="764" spans="1:28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  <c r="AB764" s="2"/>
    </row>
    <row r="765" spans="1:28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  <c r="AB765" s="2"/>
    </row>
    <row r="766" spans="1:28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  <c r="AB766" s="2"/>
    </row>
    <row r="767" spans="1:28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  <c r="AB767" s="2"/>
    </row>
    <row r="768" spans="1:28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  <c r="AB768" s="2"/>
    </row>
    <row r="769" spans="1:28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  <c r="AB769" s="2"/>
    </row>
    <row r="770" spans="1:28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  <c r="AB770" s="2"/>
    </row>
    <row r="771" spans="1:28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  <c r="AB771" s="2"/>
    </row>
    <row r="772" spans="1:28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  <c r="AB772" s="2"/>
    </row>
    <row r="773" spans="1:28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  <c r="AB773" s="2"/>
    </row>
    <row r="774" spans="1:28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  <c r="AB774" s="2"/>
    </row>
    <row r="775" spans="1:28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  <c r="AB775" s="2"/>
    </row>
    <row r="776" spans="1:28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  <c r="AB776" s="2"/>
    </row>
    <row r="777" spans="1:28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  <c r="AB777" s="2"/>
    </row>
    <row r="778" spans="1:28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  <c r="AB778" s="2"/>
    </row>
    <row r="779" spans="1:28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  <c r="AB779" s="2"/>
    </row>
    <row r="780" spans="1:28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  <c r="AB780" s="2"/>
    </row>
    <row r="781" spans="1:28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  <c r="AB781" s="2"/>
    </row>
    <row r="782" spans="1:28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  <c r="AB782" s="2"/>
    </row>
    <row r="783" spans="1:28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  <c r="AB783" s="2"/>
    </row>
    <row r="784" spans="1:28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  <c r="AB784" s="2"/>
    </row>
    <row r="785" spans="1:28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  <c r="AB785" s="2"/>
    </row>
    <row r="786" spans="1:28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  <c r="AB786" s="2"/>
    </row>
    <row r="787" spans="1:28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  <c r="AB787" s="2"/>
    </row>
    <row r="788" spans="1:28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  <c r="AB788" s="2"/>
    </row>
    <row r="789" spans="1:28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  <c r="AB789" s="2"/>
    </row>
    <row r="790" spans="1:28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  <c r="AB790" s="2"/>
    </row>
    <row r="791" spans="1:28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  <c r="AB791" s="2"/>
    </row>
    <row r="792" spans="1:28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  <c r="AB792" s="2"/>
    </row>
    <row r="793" spans="1:28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  <c r="AB793" s="2"/>
    </row>
    <row r="794" spans="1:28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  <c r="AB794" s="2"/>
    </row>
    <row r="795" spans="1:28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  <c r="AB795" s="2"/>
    </row>
    <row r="796" spans="1:28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  <c r="AB796" s="2"/>
    </row>
    <row r="797" spans="1:28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  <c r="AB797" s="2"/>
    </row>
    <row r="798" spans="1:28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  <c r="AB798" s="2"/>
    </row>
    <row r="799" spans="1:28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  <c r="AB799" s="2"/>
    </row>
    <row r="800" spans="1:28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  <c r="AB800" s="2"/>
    </row>
    <row r="801" spans="1:28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  <c r="AB801" s="2"/>
    </row>
    <row r="802" spans="1:28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  <c r="AB802" s="2"/>
    </row>
    <row r="803" spans="1:28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  <c r="AB803" s="2"/>
    </row>
    <row r="804" spans="1:28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  <c r="AB804" s="2"/>
    </row>
    <row r="805" spans="1:28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  <c r="AB805" s="2"/>
    </row>
    <row r="806" spans="1:28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  <c r="AB806" s="2"/>
    </row>
    <row r="807" spans="1:28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  <c r="AB807" s="2"/>
    </row>
    <row r="808" spans="1:28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  <c r="AB808" s="2"/>
    </row>
    <row r="809" spans="1:28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  <c r="AB809" s="2"/>
    </row>
    <row r="810" spans="1:28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  <c r="AB810" s="2"/>
    </row>
    <row r="811" spans="1:28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  <c r="AB811" s="2"/>
    </row>
    <row r="812" spans="1:28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  <c r="AB812" s="2"/>
    </row>
    <row r="813" spans="1:28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  <c r="AB813" s="2"/>
    </row>
    <row r="814" spans="1:28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  <c r="AB814" s="2"/>
    </row>
    <row r="815" spans="1:28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  <c r="AB815" s="2"/>
    </row>
    <row r="816" spans="1:28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  <c r="AB816" s="2"/>
    </row>
    <row r="817" spans="1:28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  <c r="AB817" s="2"/>
    </row>
    <row r="818" spans="1:28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  <c r="AB818" s="2"/>
    </row>
    <row r="819" spans="1:28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  <c r="AB819" s="2"/>
    </row>
    <row r="820" spans="1:28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  <c r="AB820" s="2"/>
    </row>
    <row r="821" spans="1:28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  <c r="AB821" s="2"/>
    </row>
    <row r="822" spans="1:28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  <c r="AB822" s="2"/>
    </row>
    <row r="823" spans="1:28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  <c r="AB823" s="2"/>
    </row>
    <row r="824" spans="1:28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  <c r="AB824" s="2"/>
    </row>
    <row r="825" spans="1:28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  <c r="AB825" s="2"/>
    </row>
    <row r="826" spans="1:28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  <c r="AB826" s="2"/>
    </row>
    <row r="827" spans="1:28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  <c r="AB827" s="2"/>
    </row>
    <row r="828" spans="1:28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  <c r="AB828" s="2"/>
    </row>
    <row r="829" spans="1:28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  <c r="AB829" s="2"/>
    </row>
    <row r="830" spans="1:28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  <c r="AB830" s="2"/>
    </row>
    <row r="831" spans="1:28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  <c r="AB831" s="2"/>
    </row>
    <row r="832" spans="1:28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  <c r="AB832" s="2"/>
    </row>
    <row r="833" spans="1:28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  <c r="AB833" s="2"/>
    </row>
    <row r="834" spans="1:28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  <c r="AB834" s="2"/>
    </row>
    <row r="835" spans="1:28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  <c r="AB835" s="2"/>
    </row>
    <row r="836" spans="1:28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  <c r="AB836" s="2"/>
    </row>
    <row r="837" spans="1:28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  <c r="AB837" s="2"/>
    </row>
    <row r="838" spans="1:28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  <c r="AB838" s="2"/>
    </row>
    <row r="839" spans="1:28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  <c r="AB839" s="2"/>
    </row>
    <row r="840" spans="1:28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  <c r="AB840" s="2"/>
    </row>
    <row r="841" spans="1:28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  <c r="AB841" s="2"/>
    </row>
    <row r="842" spans="1:28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  <c r="AB842" s="2"/>
    </row>
    <row r="843" spans="1:28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  <c r="AB843" s="2"/>
    </row>
    <row r="844" spans="1:28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  <c r="AB844" s="2"/>
    </row>
    <row r="845" spans="1:28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  <c r="AB845" s="2"/>
    </row>
    <row r="846" spans="1:28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  <c r="AB846" s="2"/>
    </row>
    <row r="847" spans="1:28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  <c r="AB847" s="2"/>
    </row>
    <row r="848" spans="1:28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  <c r="AB848" s="2"/>
    </row>
    <row r="849" spans="1:28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  <c r="AB849" s="2"/>
    </row>
    <row r="850" spans="1:28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  <c r="AB850" s="2"/>
    </row>
    <row r="851" spans="1:28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  <c r="AB851" s="2"/>
    </row>
    <row r="852" spans="1:28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  <c r="AB852" s="2"/>
    </row>
    <row r="853" spans="1:28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  <c r="AB853" s="2"/>
    </row>
    <row r="854" spans="1:28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  <c r="AB854" s="2"/>
    </row>
    <row r="855" spans="1:28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  <c r="AB855" s="2"/>
    </row>
    <row r="856" spans="1:28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  <c r="AB856" s="2"/>
    </row>
    <row r="857" spans="1:28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  <c r="AB857" s="2"/>
    </row>
    <row r="858" spans="1:28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  <c r="AB858" s="2"/>
    </row>
    <row r="859" spans="1:28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  <c r="AB859" s="2"/>
    </row>
    <row r="860" spans="1:28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  <c r="AB860" s="2"/>
    </row>
    <row r="861" spans="1:28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  <c r="AB861" s="2"/>
    </row>
    <row r="862" spans="1:28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  <c r="AB862" s="2"/>
    </row>
    <row r="863" spans="1:28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  <c r="AB863" s="2"/>
    </row>
    <row r="864" spans="1:28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  <c r="AB864" s="2"/>
    </row>
    <row r="865" spans="1:28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  <c r="AB865" s="2"/>
    </row>
    <row r="866" spans="1:28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  <c r="AB866" s="2"/>
    </row>
    <row r="867" spans="1:28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  <c r="AB867" s="2"/>
    </row>
    <row r="868" spans="1:28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  <c r="AB868" s="2"/>
    </row>
    <row r="869" spans="1:28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  <c r="AB869" s="2"/>
    </row>
    <row r="870" spans="1:28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  <c r="AB870" s="2"/>
    </row>
    <row r="871" spans="1:28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  <c r="AB871" s="2"/>
    </row>
    <row r="872" spans="1:28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  <c r="AB872" s="2"/>
    </row>
    <row r="873" spans="1:28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  <c r="AB873" s="2"/>
    </row>
    <row r="874" spans="1:28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  <c r="AB874" s="2"/>
    </row>
    <row r="875" spans="1:28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  <c r="AB875" s="2"/>
    </row>
    <row r="876" spans="1:28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  <c r="AB876" s="2"/>
    </row>
    <row r="877" spans="1:28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  <c r="AB877" s="2"/>
    </row>
    <row r="878" spans="1:28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  <c r="AB878" s="2"/>
    </row>
    <row r="879" spans="1:28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  <c r="AB879" s="2"/>
    </row>
    <row r="880" spans="1:28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  <c r="AB880" s="2"/>
    </row>
    <row r="881" spans="1:28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  <c r="AB881" s="2"/>
    </row>
    <row r="882" spans="1:28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  <c r="AB882" s="2"/>
    </row>
    <row r="883" spans="1:28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  <c r="AB883" s="2"/>
    </row>
    <row r="884" spans="1:28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  <c r="AB884" s="2"/>
    </row>
    <row r="885" spans="1:28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  <c r="AB885" s="2"/>
    </row>
    <row r="886" spans="1:28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  <c r="AB886" s="2"/>
    </row>
    <row r="887" spans="1:28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  <c r="AB887" s="2"/>
    </row>
    <row r="888" spans="1:28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  <c r="AB888" s="2"/>
    </row>
    <row r="889" spans="1:28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  <c r="AB889" s="2"/>
    </row>
    <row r="890" spans="1:28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  <c r="AB890" s="2"/>
    </row>
    <row r="891" spans="1:28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  <c r="AB891" s="2"/>
    </row>
    <row r="892" spans="1:28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  <c r="AB892" s="2"/>
    </row>
    <row r="893" spans="1:28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  <c r="AB893" s="2"/>
    </row>
    <row r="894" spans="1:28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  <c r="AB894" s="2"/>
    </row>
    <row r="895" spans="1:28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  <c r="AB895" s="2"/>
    </row>
    <row r="896" spans="1:28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  <c r="AB896" s="2"/>
    </row>
    <row r="897" spans="1:28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  <c r="AB897" s="2"/>
    </row>
    <row r="898" spans="1:28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  <c r="AB898" s="2"/>
    </row>
    <row r="899" spans="1:28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  <c r="AB899" s="2"/>
    </row>
    <row r="900" spans="1:28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  <c r="AB900" s="2"/>
    </row>
    <row r="901" spans="1:28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  <c r="AB901" s="2"/>
    </row>
    <row r="902" spans="1:28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  <c r="AB902" s="2"/>
    </row>
    <row r="903" spans="1:28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  <c r="AB903" s="2"/>
    </row>
    <row r="904" spans="1:28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  <c r="AB904" s="2"/>
    </row>
    <row r="905" spans="1:28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  <c r="AB905" s="2"/>
    </row>
    <row r="906" spans="1:28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  <c r="AB906" s="2"/>
    </row>
    <row r="907" spans="1:28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  <c r="AB907" s="2"/>
    </row>
    <row r="908" spans="1:28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  <c r="AB908" s="2"/>
    </row>
    <row r="909" spans="1:28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  <c r="AB909" s="2"/>
    </row>
    <row r="910" spans="1:28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  <c r="AB910" s="2"/>
    </row>
    <row r="911" spans="1:28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  <c r="AB911" s="2"/>
    </row>
    <row r="912" spans="1:28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  <c r="AB912" s="2"/>
    </row>
    <row r="913" spans="1:28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  <c r="AB913" s="2"/>
    </row>
    <row r="914" spans="1:28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  <c r="AB914" s="2"/>
    </row>
    <row r="915" spans="1:28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  <c r="AB915" s="2"/>
    </row>
    <row r="916" spans="1:28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  <c r="AB916" s="2"/>
    </row>
    <row r="917" spans="1:28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  <c r="AB917" s="2"/>
    </row>
    <row r="918" spans="1:28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  <c r="AB918" s="2"/>
    </row>
    <row r="919" spans="1:28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  <c r="AB919" s="2"/>
    </row>
    <row r="920" spans="1:28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  <c r="AB920" s="2"/>
    </row>
    <row r="921" spans="1:28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  <c r="AB921" s="2"/>
    </row>
    <row r="922" spans="1:28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  <c r="AB922" s="2"/>
    </row>
    <row r="923" spans="1:28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  <c r="AB923" s="2"/>
    </row>
    <row r="924" spans="1:28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  <c r="AB924" s="2"/>
    </row>
    <row r="925" spans="1:28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  <c r="AB925" s="2"/>
    </row>
    <row r="926" spans="1:28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  <c r="AB926" s="2"/>
    </row>
    <row r="927" spans="1:28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  <c r="AB927" s="2"/>
    </row>
    <row r="928" spans="1:28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  <c r="AB928" s="2"/>
    </row>
    <row r="929" spans="1:28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  <c r="AB929" s="2"/>
    </row>
    <row r="930" spans="1:28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  <c r="AB930" s="2"/>
    </row>
    <row r="931" spans="1:28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  <c r="AB931" s="2"/>
    </row>
    <row r="932" spans="1:28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  <c r="AB932" s="2"/>
    </row>
    <row r="933" spans="1:28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  <c r="AB933" s="2"/>
    </row>
    <row r="934" spans="1:28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  <c r="AB934" s="2"/>
    </row>
    <row r="935" spans="1:28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  <c r="AB935" s="2"/>
    </row>
    <row r="936" spans="1:28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</row>
    <row r="937" spans="1:28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  <c r="AB937" s="2"/>
    </row>
    <row r="938" spans="1:28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  <c r="AB938" s="2"/>
    </row>
    <row r="939" spans="1:28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  <c r="AB939" s="2"/>
    </row>
    <row r="940" spans="1:28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  <c r="AB940" s="2"/>
    </row>
    <row r="941" spans="1:28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  <c r="AB941" s="2"/>
    </row>
    <row r="942" spans="1:28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  <c r="AB942" s="2"/>
    </row>
    <row r="943" spans="1:28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  <c r="AB943" s="2"/>
    </row>
    <row r="944" spans="1:28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  <c r="AB944" s="2"/>
    </row>
    <row r="945" spans="1:28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  <c r="AB945" s="2"/>
    </row>
    <row r="946" spans="1:28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  <c r="AB946" s="2"/>
    </row>
    <row r="947" spans="1:28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  <c r="AB947" s="2"/>
    </row>
    <row r="948" spans="1:28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  <c r="AB948" s="2"/>
    </row>
    <row r="949" spans="1:28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  <c r="AB949" s="2"/>
    </row>
    <row r="950" spans="1:28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  <c r="AB950" s="2"/>
    </row>
    <row r="951" spans="1:28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  <c r="AB951" s="2"/>
    </row>
    <row r="952" spans="1:28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  <c r="AB952" s="2"/>
    </row>
    <row r="953" spans="1:28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  <c r="AB953" s="2"/>
    </row>
    <row r="954" spans="1:28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  <c r="AB954" s="2"/>
    </row>
    <row r="955" spans="1:28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  <c r="AB955" s="2"/>
    </row>
    <row r="956" spans="1:28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  <c r="AB956" s="2"/>
    </row>
    <row r="957" spans="1:28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  <c r="AB957" s="2"/>
    </row>
    <row r="958" spans="1:28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  <c r="AB958" s="2"/>
    </row>
    <row r="959" spans="1:28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  <c r="AB959" s="2"/>
    </row>
    <row r="960" spans="1:28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  <c r="AB960" s="2"/>
    </row>
    <row r="961" spans="1:28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  <c r="AB961" s="2"/>
    </row>
    <row r="962" spans="1:28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  <c r="AB962" s="2"/>
    </row>
    <row r="963" spans="1:28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  <c r="AB963" s="2"/>
    </row>
    <row r="964" spans="1:28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  <c r="AB964" s="2"/>
    </row>
    <row r="965" spans="1:28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  <c r="AB965" s="2"/>
    </row>
    <row r="966" spans="1:28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  <c r="AB966" s="2"/>
    </row>
    <row r="967" spans="1:28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  <c r="AB967" s="2"/>
    </row>
    <row r="968" spans="1:28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  <c r="AB968" s="2"/>
    </row>
    <row r="969" spans="1:28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  <c r="AB969" s="2"/>
    </row>
    <row r="970" spans="1:28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  <c r="AB970" s="2"/>
    </row>
    <row r="971" spans="1:28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  <c r="AB971" s="2"/>
    </row>
    <row r="972" spans="1:28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  <c r="AB972" s="2"/>
    </row>
    <row r="973" spans="1:28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  <c r="AB973" s="2"/>
    </row>
    <row r="974" spans="1:28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  <c r="AB974" s="2"/>
    </row>
    <row r="975" spans="1:28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  <c r="AB975" s="2"/>
    </row>
    <row r="976" spans="1:28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  <c r="AB976" s="2"/>
    </row>
    <row r="977" spans="1:28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  <c r="AB977" s="2"/>
    </row>
    <row r="978" spans="1:28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  <c r="AB978" s="2"/>
    </row>
    <row r="979" spans="1:28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  <c r="AB979" s="2"/>
    </row>
    <row r="980" spans="1:28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  <c r="AB980" s="2"/>
    </row>
    <row r="981" spans="1:28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  <c r="AB981" s="2"/>
    </row>
    <row r="982" spans="1:28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  <c r="AB982" s="2"/>
    </row>
    <row r="983" spans="1:28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  <c r="AB983" s="2"/>
    </row>
    <row r="984" spans="1:28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  <c r="AB984" s="2"/>
    </row>
    <row r="985" spans="1:28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  <c r="AB985" s="2"/>
    </row>
    <row r="986" spans="1:28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  <c r="AB986" s="2"/>
    </row>
    <row r="987" spans="1:28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  <c r="AB987" s="2"/>
    </row>
    <row r="988" spans="1:28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  <c r="AB988" s="2"/>
    </row>
    <row r="989" spans="1:28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  <c r="AB989" s="2"/>
    </row>
    <row r="990" spans="1:28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  <c r="AB990" s="2"/>
    </row>
    <row r="991" spans="1:28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  <c r="AB991" s="2"/>
    </row>
    <row r="992" spans="1:28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  <c r="AB992" s="2"/>
    </row>
    <row r="993" spans="1:28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  <c r="AB993" s="2"/>
    </row>
    <row r="994" spans="1:28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  <c r="AB994" s="2"/>
    </row>
    <row r="995" spans="1:28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</row>
    <row r="996" spans="1:28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</row>
    <row r="997" spans="1:28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</row>
    <row r="998" spans="1:28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  <c r="AB998" s="2"/>
    </row>
    <row r="999" spans="1:28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  <c r="AB999" s="2"/>
    </row>
    <row r="1000" spans="1:28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  <c r="AB1000" s="2"/>
    </row>
    <row r="1001" spans="1:28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  <c r="AB1001" s="2"/>
    </row>
    <row r="1002" spans="1:28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  <c r="AB1002" s="2"/>
    </row>
    <row r="1003" spans="1:28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  <c r="AB1003" s="2"/>
    </row>
    <row r="1004" spans="1:28" ht="13" x14ac:dyDescent="0.1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  <c r="U1004" s="2"/>
      <c r="V1004" s="2"/>
      <c r="W1004" s="2"/>
      <c r="X1004" s="2"/>
      <c r="Y1004" s="2"/>
      <c r="Z1004" s="2"/>
      <c r="AA1004" s="2"/>
      <c r="AB1004" s="2"/>
    </row>
    <row r="1005" spans="1:28" ht="13" x14ac:dyDescent="0.1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  <c r="U1005" s="2"/>
      <c r="V1005" s="2"/>
      <c r="W1005" s="2"/>
      <c r="X1005" s="2"/>
      <c r="Y1005" s="2"/>
      <c r="Z1005" s="2"/>
      <c r="AA1005" s="2"/>
      <c r="AB1005" s="2"/>
    </row>
    <row r="1006" spans="1:28" ht="13" x14ac:dyDescent="0.1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  <c r="U1006" s="2"/>
      <c r="V1006" s="2"/>
      <c r="W1006" s="2"/>
      <c r="X1006" s="2"/>
      <c r="Y1006" s="2"/>
      <c r="Z1006" s="2"/>
      <c r="AA1006" s="2"/>
      <c r="AB1006" s="2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outlinePr summaryBelow="0" summaryRight="0"/>
  </sheetPr>
  <dimension ref="A1:AA1003"/>
  <sheetViews>
    <sheetView workbookViewId="0"/>
  </sheetViews>
  <sheetFormatPr baseColWidth="10" defaultColWidth="14.5" defaultRowHeight="15.75" customHeight="1" x14ac:dyDescent="0.15"/>
  <cols>
    <col min="1" max="1" width="22.6640625" customWidth="1"/>
  </cols>
  <sheetData>
    <row r="1" spans="1:27" ht="16" x14ac:dyDescent="0.2">
      <c r="A1" s="1">
        <v>43101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</row>
    <row r="2" spans="1:27" ht="15.75" customHeight="1" x14ac:dyDescent="0.1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8" t="s">
        <v>5</v>
      </c>
      <c r="G2" s="2" t="s">
        <v>6</v>
      </c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</row>
    <row r="3" spans="1:27" ht="15.75" customHeight="1" x14ac:dyDescent="0.15">
      <c r="A3" s="2" t="s">
        <v>10</v>
      </c>
      <c r="B3" s="6">
        <v>30</v>
      </c>
      <c r="C3" s="7">
        <f t="shared" ref="C3:C14" si="0">B3</f>
        <v>30</v>
      </c>
      <c r="D3" s="7">
        <f>'Budget by Month'!B4</f>
        <v>83.333333333333329</v>
      </c>
      <c r="E3" s="7">
        <f t="shared" ref="E3:E14" si="1">D3</f>
        <v>83.333333333333329</v>
      </c>
      <c r="F3" s="7"/>
      <c r="G3" s="9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</row>
    <row r="4" spans="1:27" ht="15.75" customHeight="1" x14ac:dyDescent="0.15">
      <c r="A4" s="2" t="s">
        <v>12</v>
      </c>
      <c r="B4" s="6">
        <v>1157</v>
      </c>
      <c r="C4" s="7">
        <f t="shared" si="0"/>
        <v>1157</v>
      </c>
      <c r="D4" s="7">
        <f>'Budget by Month'!B5</f>
        <v>83.333333333333329</v>
      </c>
      <c r="E4" s="7">
        <f t="shared" si="1"/>
        <v>83.333333333333329</v>
      </c>
      <c r="F4" s="7"/>
      <c r="G4" s="8" t="s">
        <v>53</v>
      </c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</row>
    <row r="5" spans="1:27" ht="15.75" customHeight="1" x14ac:dyDescent="0.15">
      <c r="A5" s="2" t="s">
        <v>15</v>
      </c>
      <c r="B5" s="10"/>
      <c r="C5" s="7">
        <f t="shared" si="0"/>
        <v>0</v>
      </c>
      <c r="D5" s="7">
        <f>'Budget by Month'!B6</f>
        <v>1341.6666666666667</v>
      </c>
      <c r="E5" s="7">
        <f t="shared" si="1"/>
        <v>1341.6666666666667</v>
      </c>
      <c r="F5" s="7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</row>
    <row r="6" spans="1:27" ht="15.75" customHeight="1" x14ac:dyDescent="0.15">
      <c r="A6" s="2" t="s">
        <v>14</v>
      </c>
      <c r="B6" s="10"/>
      <c r="C6" s="7">
        <f t="shared" si="0"/>
        <v>0</v>
      </c>
      <c r="D6" s="7">
        <f>'Budget by Month'!B7</f>
        <v>0</v>
      </c>
      <c r="E6" s="7">
        <f t="shared" si="1"/>
        <v>0</v>
      </c>
      <c r="F6" s="10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</row>
    <row r="7" spans="1:27" ht="15.75" customHeight="1" x14ac:dyDescent="0.15">
      <c r="A7" s="2" t="s">
        <v>9</v>
      </c>
      <c r="B7" s="6">
        <v>129.04</v>
      </c>
      <c r="C7" s="7">
        <f t="shared" si="0"/>
        <v>129.04</v>
      </c>
      <c r="D7" s="7">
        <f>'Budget by Month'!B8</f>
        <v>166.66666666666666</v>
      </c>
      <c r="E7" s="7">
        <f t="shared" si="1"/>
        <v>166.66666666666666</v>
      </c>
      <c r="F7" s="7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 ht="15.75" customHeight="1" x14ac:dyDescent="0.15">
      <c r="A8" s="2" t="s">
        <v>11</v>
      </c>
      <c r="B8" s="6">
        <v>1.94</v>
      </c>
      <c r="C8" s="7">
        <f t="shared" si="0"/>
        <v>1.94</v>
      </c>
      <c r="D8" s="7">
        <f>'Budget by Month'!B9</f>
        <v>0</v>
      </c>
      <c r="E8" s="7">
        <f t="shared" si="1"/>
        <v>0</v>
      </c>
      <c r="F8" s="10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</row>
    <row r="9" spans="1:27" ht="15.75" customHeight="1" x14ac:dyDescent="0.15">
      <c r="A9" s="2" t="s">
        <v>7</v>
      </c>
      <c r="B9" s="6">
        <v>14230.53</v>
      </c>
      <c r="C9" s="7">
        <f t="shared" si="0"/>
        <v>14230.53</v>
      </c>
      <c r="D9" s="7">
        <f>'Budget by Month'!B10</f>
        <v>18091.25</v>
      </c>
      <c r="E9" s="7">
        <f t="shared" si="1"/>
        <v>18091.25</v>
      </c>
      <c r="F9" s="7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</row>
    <row r="10" spans="1:27" ht="15.75" customHeight="1" x14ac:dyDescent="0.15">
      <c r="A10" s="2" t="s">
        <v>13</v>
      </c>
      <c r="B10" s="6">
        <v>-91.86</v>
      </c>
      <c r="C10" s="7">
        <f t="shared" si="0"/>
        <v>-91.86</v>
      </c>
      <c r="D10" s="7">
        <f>'Budget by Month'!B11</f>
        <v>0</v>
      </c>
      <c r="E10" s="7">
        <f t="shared" si="1"/>
        <v>0</v>
      </c>
      <c r="F10" s="10"/>
      <c r="G10" s="9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</row>
    <row r="11" spans="1:27" ht="15.75" customHeight="1" x14ac:dyDescent="0.15">
      <c r="A11" s="2" t="s">
        <v>18</v>
      </c>
      <c r="B11" s="6">
        <v>1031</v>
      </c>
      <c r="C11" s="7">
        <f t="shared" si="0"/>
        <v>1031</v>
      </c>
      <c r="D11" s="7">
        <f>'Budget by Month'!B12</f>
        <v>1224.3333333333333</v>
      </c>
      <c r="E11" s="7">
        <f t="shared" si="1"/>
        <v>1224.3333333333333</v>
      </c>
      <c r="F11" s="7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</row>
    <row r="12" spans="1:27" ht="15.75" customHeight="1" x14ac:dyDescent="0.15">
      <c r="A12" s="2" t="s">
        <v>19</v>
      </c>
      <c r="B12" s="7">
        <v>0</v>
      </c>
      <c r="C12" s="7">
        <f t="shared" si="0"/>
        <v>0</v>
      </c>
      <c r="D12" s="7">
        <f>'Budget by Month'!B13</f>
        <v>0</v>
      </c>
      <c r="E12" s="7">
        <f t="shared" si="1"/>
        <v>0</v>
      </c>
      <c r="F12" s="10"/>
      <c r="G12" s="9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</row>
    <row r="13" spans="1:27" ht="15.75" customHeight="1" x14ac:dyDescent="0.15">
      <c r="A13" s="2" t="s">
        <v>8</v>
      </c>
      <c r="B13" s="6">
        <v>1391</v>
      </c>
      <c r="C13" s="7">
        <f t="shared" si="0"/>
        <v>1391</v>
      </c>
      <c r="D13" s="7">
        <f>'Budget by Month'!B14</f>
        <v>1166</v>
      </c>
      <c r="E13" s="7">
        <f t="shared" si="1"/>
        <v>1166</v>
      </c>
      <c r="F13" s="7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 ht="15.75" customHeight="1" x14ac:dyDescent="0.15">
      <c r="A14" s="2" t="s">
        <v>20</v>
      </c>
      <c r="B14" s="6">
        <v>85</v>
      </c>
      <c r="C14" s="7">
        <f t="shared" si="0"/>
        <v>85</v>
      </c>
      <c r="D14" s="7">
        <f>'Budget by Month'!B15</f>
        <v>0</v>
      </c>
      <c r="E14" s="7">
        <f t="shared" si="1"/>
        <v>0</v>
      </c>
      <c r="F14" s="7"/>
      <c r="G14" s="8" t="s">
        <v>46</v>
      </c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</row>
    <row r="15" spans="1:27" ht="15.75" customHeight="1" x14ac:dyDescent="0.15">
      <c r="A15" s="2" t="s">
        <v>22</v>
      </c>
      <c r="B15" s="15">
        <f t="shared" ref="B15:F15" si="2">SUM(B3:B14)</f>
        <v>17963.650000000001</v>
      </c>
      <c r="C15" s="15">
        <f t="shared" si="2"/>
        <v>17963.650000000001</v>
      </c>
      <c r="D15" s="15">
        <f t="shared" si="2"/>
        <v>22156.583333333332</v>
      </c>
      <c r="E15" s="15">
        <f t="shared" si="2"/>
        <v>22156.583333333332</v>
      </c>
      <c r="F15" s="15">
        <f t="shared" si="2"/>
        <v>0</v>
      </c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</row>
    <row r="16" spans="1:27" ht="15.75" customHeight="1" x14ac:dyDescent="0.15">
      <c r="A16" s="2"/>
      <c r="B16" s="10"/>
      <c r="C16" s="10"/>
      <c r="D16" s="10"/>
      <c r="E16" s="10"/>
      <c r="F16" s="10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</row>
    <row r="17" spans="1:27" ht="15.75" customHeight="1" x14ac:dyDescent="0.15">
      <c r="A17" s="2" t="s">
        <v>23</v>
      </c>
      <c r="B17" s="17"/>
      <c r="C17" s="17"/>
      <c r="D17" s="17"/>
      <c r="E17" s="17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</row>
    <row r="18" spans="1:27" ht="15.75" customHeight="1" x14ac:dyDescent="0.15">
      <c r="A18" s="2" t="s">
        <v>24</v>
      </c>
      <c r="B18" s="6">
        <v>2339.31</v>
      </c>
      <c r="C18" s="7">
        <f t="shared" ref="C18:C26" si="3">B18</f>
        <v>2339.31</v>
      </c>
      <c r="D18" s="7">
        <f>'Budget by Month'!B19</f>
        <v>2474.0833333333335</v>
      </c>
      <c r="E18" s="7">
        <f t="shared" ref="E18:E26" si="4">D18</f>
        <v>2474.0833333333335</v>
      </c>
      <c r="F18" s="7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</row>
    <row r="19" spans="1:27" ht="15.75" customHeight="1" x14ac:dyDescent="0.15">
      <c r="A19" s="2" t="s">
        <v>25</v>
      </c>
      <c r="B19" s="7">
        <v>0</v>
      </c>
      <c r="C19" s="7">
        <f t="shared" si="3"/>
        <v>0</v>
      </c>
      <c r="D19" s="7">
        <f>'Budget by Month'!B20</f>
        <v>83.333333333333329</v>
      </c>
      <c r="E19" s="7">
        <f t="shared" si="4"/>
        <v>83.333333333333329</v>
      </c>
      <c r="F19" s="7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</row>
    <row r="20" spans="1:27" ht="15.75" customHeight="1" x14ac:dyDescent="0.15">
      <c r="A20" s="2" t="s">
        <v>26</v>
      </c>
      <c r="B20" s="6">
        <v>425.5</v>
      </c>
      <c r="C20" s="7">
        <f t="shared" si="3"/>
        <v>425.5</v>
      </c>
      <c r="D20" s="7">
        <f>'Budget by Month'!B21</f>
        <v>400</v>
      </c>
      <c r="E20" s="7">
        <f t="shared" si="4"/>
        <v>400</v>
      </c>
      <c r="F20" s="7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</row>
    <row r="21" spans="1:27" ht="15.75" customHeight="1" x14ac:dyDescent="0.15">
      <c r="A21" s="2" t="s">
        <v>27</v>
      </c>
      <c r="B21" s="6">
        <v>7738.1</v>
      </c>
      <c r="C21" s="7">
        <f t="shared" si="3"/>
        <v>7738.1</v>
      </c>
      <c r="D21" s="7">
        <f>'Budget by Month'!B22</f>
        <v>9107.4166666666661</v>
      </c>
      <c r="E21" s="7">
        <f t="shared" si="4"/>
        <v>9107.4166666666661</v>
      </c>
      <c r="F21" s="7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</row>
    <row r="22" spans="1:27" ht="15.75" customHeight="1" x14ac:dyDescent="0.15">
      <c r="A22" s="2" t="s">
        <v>28</v>
      </c>
      <c r="B22" s="7"/>
      <c r="C22" s="7">
        <f t="shared" si="3"/>
        <v>0</v>
      </c>
      <c r="D22" s="7">
        <f>'Budget by Month'!B23</f>
        <v>1737.5</v>
      </c>
      <c r="E22" s="7">
        <f t="shared" si="4"/>
        <v>1737.5</v>
      </c>
      <c r="F22" s="7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 ht="15.75" customHeight="1" x14ac:dyDescent="0.15">
      <c r="A23" s="2" t="s">
        <v>29</v>
      </c>
      <c r="B23" s="6">
        <v>532.36</v>
      </c>
      <c r="C23" s="7">
        <f t="shared" si="3"/>
        <v>532.36</v>
      </c>
      <c r="D23" s="7">
        <f>'Budget by Month'!B24</f>
        <v>0</v>
      </c>
      <c r="E23" s="7">
        <f t="shared" si="4"/>
        <v>0</v>
      </c>
      <c r="F23" s="7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</row>
    <row r="24" spans="1:27" ht="15.75" customHeight="1" x14ac:dyDescent="0.15">
      <c r="A24" s="2" t="s">
        <v>30</v>
      </c>
      <c r="B24" s="6">
        <v>9143.69</v>
      </c>
      <c r="C24" s="7">
        <f t="shared" si="3"/>
        <v>9143.69</v>
      </c>
      <c r="D24" s="7">
        <f>'Budget by Month'!B25</f>
        <v>5244.833333333333</v>
      </c>
      <c r="E24" s="7">
        <f t="shared" si="4"/>
        <v>5244.833333333333</v>
      </c>
      <c r="F24" s="7"/>
      <c r="G24" s="8" t="s">
        <v>55</v>
      </c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</row>
    <row r="25" spans="1:27" ht="15.75" customHeight="1" x14ac:dyDescent="0.15">
      <c r="A25" s="2" t="s">
        <v>31</v>
      </c>
      <c r="B25" s="6">
        <v>3031.56</v>
      </c>
      <c r="C25" s="7">
        <f t="shared" si="3"/>
        <v>3031.56</v>
      </c>
      <c r="D25" s="7">
        <f>'Budget by Month'!B26</f>
        <v>3305.58</v>
      </c>
      <c r="E25" s="7">
        <f t="shared" si="4"/>
        <v>3305.58</v>
      </c>
      <c r="F25" s="7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</row>
    <row r="26" spans="1:27" ht="15.75" customHeight="1" x14ac:dyDescent="0.15">
      <c r="A26" s="2" t="s">
        <v>34</v>
      </c>
      <c r="B26" s="7"/>
      <c r="C26" s="7">
        <f t="shared" si="3"/>
        <v>0</v>
      </c>
      <c r="D26" s="7">
        <f>'Budget by Month'!B27</f>
        <v>2028</v>
      </c>
      <c r="E26" s="7">
        <f t="shared" si="4"/>
        <v>2028</v>
      </c>
      <c r="F26" s="7"/>
      <c r="G26" s="9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</row>
    <row r="27" spans="1:27" ht="15.75" customHeight="1" x14ac:dyDescent="0.15">
      <c r="A27" s="2" t="s">
        <v>36</v>
      </c>
      <c r="B27" s="15">
        <f t="shared" ref="B27:D27" si="5">SUM(B18:B26)</f>
        <v>23210.52</v>
      </c>
      <c r="C27" s="15">
        <f t="shared" si="5"/>
        <v>23210.52</v>
      </c>
      <c r="D27" s="15">
        <f t="shared" si="5"/>
        <v>24380.746666666666</v>
      </c>
      <c r="E27" s="15"/>
      <c r="F27" s="15">
        <f>SUM(F18:F26)</f>
        <v>0</v>
      </c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</row>
    <row r="28" spans="1:27" ht="15.75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</row>
    <row r="29" spans="1:27" ht="15.75" customHeight="1" x14ac:dyDescent="0.15">
      <c r="A29" s="2"/>
      <c r="B29" s="20">
        <v>42764</v>
      </c>
      <c r="C29" s="20">
        <v>43130</v>
      </c>
      <c r="D29" s="22" t="s">
        <v>37</v>
      </c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</row>
    <row r="30" spans="1:27" ht="15.75" customHeight="1" x14ac:dyDescent="0.15">
      <c r="A30" s="2" t="s">
        <v>0</v>
      </c>
      <c r="B30" s="6">
        <v>19866</v>
      </c>
      <c r="C30" s="7">
        <f>B15</f>
        <v>17963.650000000001</v>
      </c>
      <c r="D30" s="7">
        <f>F15/12</f>
        <v>0</v>
      </c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</row>
    <row r="31" spans="1:27" ht="15.75" customHeight="1" x14ac:dyDescent="0.15">
      <c r="A31" s="2"/>
      <c r="B31" s="10"/>
      <c r="C31" s="10"/>
      <c r="D31" s="10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 ht="15.75" customHeight="1" x14ac:dyDescent="0.15">
      <c r="A32" s="2"/>
      <c r="B32" s="10"/>
      <c r="C32" s="10"/>
      <c r="D32" s="10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</row>
    <row r="33" spans="1:27" ht="15.75" customHeight="1" x14ac:dyDescent="0.15">
      <c r="A33" s="2" t="s">
        <v>23</v>
      </c>
      <c r="B33" s="6">
        <v>19925</v>
      </c>
      <c r="C33" s="7">
        <f>B27</f>
        <v>23210.52</v>
      </c>
      <c r="D33" s="7">
        <f>D27</f>
        <v>24380.746666666666</v>
      </c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</row>
    <row r="34" spans="1:27" ht="15.75" customHeight="1" x14ac:dyDescent="0.15">
      <c r="A34" s="2"/>
      <c r="B34" s="2" t="s">
        <v>39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</row>
    <row r="35" spans="1:27" ht="15.75" customHeight="1" x14ac:dyDescent="0.15">
      <c r="A35" s="2" t="s">
        <v>40</v>
      </c>
      <c r="B35" s="24">
        <f>31798.19-B37</f>
        <v>20405.189999999999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</row>
    <row r="36" spans="1:27" ht="15.75" customHeight="1" x14ac:dyDescent="0.15">
      <c r="A36" s="2" t="s">
        <v>41</v>
      </c>
      <c r="B36" s="26">
        <f>15216.97</f>
        <v>15216.97</v>
      </c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</row>
    <row r="37" spans="1:27" ht="15.75" customHeight="1" x14ac:dyDescent="0.15">
      <c r="A37" s="2" t="s">
        <v>34</v>
      </c>
      <c r="B37" s="26">
        <f>10236+1157</f>
        <v>11393</v>
      </c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</row>
    <row r="38" spans="1:27" ht="15.75" customHeight="1" x14ac:dyDescent="0.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</row>
    <row r="39" spans="1:27" ht="15.75" customHeight="1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</row>
    <row r="40" spans="1:27" ht="15.75" customHeight="1" x14ac:dyDescent="0.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</row>
    <row r="41" spans="1:27" ht="15.75" customHeight="1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</row>
    <row r="42" spans="1:27" ht="15.75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</row>
    <row r="43" spans="1:27" ht="15.75" customHeight="1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</row>
    <row r="44" spans="1:27" ht="15.7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</row>
    <row r="45" spans="1:27" ht="15.75" customHeight="1" x14ac:dyDescent="0.1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</row>
    <row r="46" spans="1:27" ht="15.75" customHeight="1" x14ac:dyDescent="0.1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</row>
    <row r="47" spans="1:27" ht="15.75" customHeight="1" x14ac:dyDescent="0.1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</row>
    <row r="48" spans="1:27" ht="15.75" customHeight="1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</row>
    <row r="49" spans="1:27" ht="13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</row>
    <row r="50" spans="1:27" ht="13" x14ac:dyDescent="0.1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</row>
    <row r="51" spans="1:27" ht="13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</row>
    <row r="52" spans="1:27" ht="13" x14ac:dyDescent="0.1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</row>
    <row r="53" spans="1:27" ht="13" x14ac:dyDescent="0.1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</row>
    <row r="54" spans="1:27" ht="13" x14ac:dyDescent="0.1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</row>
    <row r="55" spans="1:27" ht="13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</row>
    <row r="56" spans="1:27" ht="13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</row>
    <row r="57" spans="1:27" ht="13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</row>
    <row r="58" spans="1:27" ht="13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</row>
    <row r="59" spans="1:27" ht="13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</row>
    <row r="60" spans="1:27" ht="13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</row>
    <row r="61" spans="1:27" ht="13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</row>
    <row r="62" spans="1:27" ht="13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</row>
    <row r="63" spans="1:27" ht="13" x14ac:dyDescent="0.1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</row>
    <row r="64" spans="1:27" ht="13" x14ac:dyDescent="0.1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</row>
    <row r="65" spans="1:27" ht="13" x14ac:dyDescent="0.1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</row>
    <row r="66" spans="1:27" ht="13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</row>
    <row r="67" spans="1:27" ht="13" x14ac:dyDescent="0.1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</row>
    <row r="68" spans="1:27" ht="13" x14ac:dyDescent="0.1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</row>
    <row r="69" spans="1:27" ht="13" x14ac:dyDescent="0.1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</row>
    <row r="70" spans="1:27" ht="13" x14ac:dyDescent="0.1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</row>
    <row r="71" spans="1:27" ht="13" x14ac:dyDescent="0.1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</row>
    <row r="72" spans="1:27" ht="13" x14ac:dyDescent="0.1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</row>
    <row r="73" spans="1:27" ht="13" x14ac:dyDescent="0.1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</row>
    <row r="74" spans="1:27" ht="13" x14ac:dyDescent="0.1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</row>
    <row r="75" spans="1:27" ht="13" x14ac:dyDescent="0.1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</row>
    <row r="76" spans="1:27" ht="13" x14ac:dyDescent="0.1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</row>
    <row r="77" spans="1:27" ht="13" x14ac:dyDescent="0.1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</row>
    <row r="78" spans="1:27" ht="13" x14ac:dyDescent="0.1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</row>
    <row r="79" spans="1:27" ht="13" x14ac:dyDescent="0.1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</row>
    <row r="80" spans="1:27" ht="13" x14ac:dyDescent="0.1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</row>
    <row r="81" spans="1:27" ht="13" x14ac:dyDescent="0.1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</row>
    <row r="82" spans="1:27" ht="13" x14ac:dyDescent="0.1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</row>
    <row r="83" spans="1:27" ht="13" x14ac:dyDescent="0.1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</row>
    <row r="84" spans="1:27" ht="13" x14ac:dyDescent="0.1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</row>
    <row r="85" spans="1:27" ht="13" x14ac:dyDescent="0.1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</row>
    <row r="86" spans="1:27" ht="13" x14ac:dyDescent="0.1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</row>
    <row r="87" spans="1:27" ht="13" x14ac:dyDescent="0.1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</row>
    <row r="88" spans="1:27" ht="13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</row>
    <row r="89" spans="1:27" ht="13" x14ac:dyDescent="0.1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</row>
    <row r="90" spans="1:27" ht="13" x14ac:dyDescent="0.1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</row>
    <row r="91" spans="1:27" ht="13" x14ac:dyDescent="0.1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</row>
    <row r="92" spans="1:27" ht="13" x14ac:dyDescent="0.1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</row>
    <row r="93" spans="1:27" ht="13" x14ac:dyDescent="0.1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</row>
    <row r="94" spans="1:27" ht="13" x14ac:dyDescent="0.1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</row>
    <row r="95" spans="1:27" ht="13" x14ac:dyDescent="0.1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</row>
    <row r="96" spans="1:27" ht="13" x14ac:dyDescent="0.1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</row>
    <row r="97" spans="1:27" ht="13" x14ac:dyDescent="0.1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</row>
    <row r="98" spans="1:27" ht="13" x14ac:dyDescent="0.1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</row>
    <row r="99" spans="1:27" ht="13" x14ac:dyDescent="0.1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</row>
    <row r="100" spans="1:27" ht="13" x14ac:dyDescent="0.1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</row>
    <row r="101" spans="1:27" ht="13" x14ac:dyDescent="0.1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</row>
    <row r="102" spans="1:27" ht="13" x14ac:dyDescent="0.1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</row>
    <row r="103" spans="1:27" ht="13" x14ac:dyDescent="0.1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</row>
    <row r="104" spans="1:27" ht="13" x14ac:dyDescent="0.1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</row>
    <row r="105" spans="1:27" ht="13" x14ac:dyDescent="0.1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</row>
    <row r="106" spans="1:27" ht="13" x14ac:dyDescent="0.1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</row>
    <row r="107" spans="1:27" ht="13" x14ac:dyDescent="0.1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</row>
    <row r="108" spans="1:27" ht="13" x14ac:dyDescent="0.1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</row>
    <row r="109" spans="1:27" ht="13" x14ac:dyDescent="0.1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</row>
    <row r="110" spans="1:27" ht="13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</row>
    <row r="111" spans="1:27" ht="13" x14ac:dyDescent="0.1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</row>
    <row r="112" spans="1:27" ht="13" x14ac:dyDescent="0.1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</row>
    <row r="113" spans="1:27" ht="13" x14ac:dyDescent="0.1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</row>
    <row r="114" spans="1:27" ht="13" x14ac:dyDescent="0.1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</row>
    <row r="115" spans="1:27" ht="13" x14ac:dyDescent="0.1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</row>
    <row r="116" spans="1:27" ht="13" x14ac:dyDescent="0.1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</row>
    <row r="117" spans="1:27" ht="13" x14ac:dyDescent="0.1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</row>
    <row r="118" spans="1:27" ht="13" x14ac:dyDescent="0.1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</row>
    <row r="119" spans="1:27" ht="13" x14ac:dyDescent="0.1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</row>
    <row r="120" spans="1:27" ht="13" x14ac:dyDescent="0.1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</row>
    <row r="121" spans="1:27" ht="13" x14ac:dyDescent="0.1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</row>
    <row r="122" spans="1:27" ht="13" x14ac:dyDescent="0.1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</row>
    <row r="123" spans="1:27" ht="13" x14ac:dyDescent="0.1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</row>
    <row r="124" spans="1:27" ht="13" x14ac:dyDescent="0.1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</row>
    <row r="125" spans="1:27" ht="13" x14ac:dyDescent="0.1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</row>
    <row r="126" spans="1:27" ht="13" x14ac:dyDescent="0.1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</row>
    <row r="127" spans="1:27" ht="13" x14ac:dyDescent="0.1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</row>
    <row r="128" spans="1:27" ht="13" x14ac:dyDescent="0.1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</row>
    <row r="129" spans="1:27" ht="13" x14ac:dyDescent="0.1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</row>
    <row r="130" spans="1:27" ht="13" x14ac:dyDescent="0.1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</row>
    <row r="131" spans="1:27" ht="13" x14ac:dyDescent="0.1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</row>
    <row r="132" spans="1:27" ht="13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</row>
    <row r="133" spans="1:27" ht="13" x14ac:dyDescent="0.1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</row>
    <row r="134" spans="1:27" ht="13" x14ac:dyDescent="0.1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</row>
    <row r="135" spans="1:27" ht="13" x14ac:dyDescent="0.1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</row>
    <row r="136" spans="1:27" ht="13" x14ac:dyDescent="0.1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</row>
    <row r="137" spans="1:27" ht="13" x14ac:dyDescent="0.1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</row>
    <row r="138" spans="1:27" ht="13" x14ac:dyDescent="0.1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</row>
    <row r="139" spans="1:27" ht="13" x14ac:dyDescent="0.1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</row>
    <row r="140" spans="1:27" ht="13" x14ac:dyDescent="0.1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</row>
    <row r="141" spans="1:27" ht="13" x14ac:dyDescent="0.1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</row>
    <row r="142" spans="1:27" ht="13" x14ac:dyDescent="0.1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</row>
    <row r="143" spans="1:27" ht="13" x14ac:dyDescent="0.1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</row>
    <row r="144" spans="1:27" ht="13" x14ac:dyDescent="0.1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</row>
    <row r="145" spans="1:27" ht="13" x14ac:dyDescent="0.1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</row>
    <row r="146" spans="1:27" ht="13" x14ac:dyDescent="0.1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</row>
    <row r="147" spans="1:27" ht="13" x14ac:dyDescent="0.1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</row>
    <row r="148" spans="1:27" ht="13" x14ac:dyDescent="0.1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</row>
    <row r="149" spans="1:27" ht="13" x14ac:dyDescent="0.1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</row>
    <row r="150" spans="1:27" ht="13" x14ac:dyDescent="0.1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</row>
    <row r="151" spans="1:27" ht="13" x14ac:dyDescent="0.1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</row>
    <row r="152" spans="1:27" ht="13" x14ac:dyDescent="0.1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</row>
    <row r="153" spans="1:27" ht="13" x14ac:dyDescent="0.1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</row>
    <row r="154" spans="1:27" ht="13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</row>
    <row r="155" spans="1:27" ht="13" x14ac:dyDescent="0.1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</row>
    <row r="156" spans="1:27" ht="13" x14ac:dyDescent="0.1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</row>
    <row r="157" spans="1:27" ht="13" x14ac:dyDescent="0.1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</row>
    <row r="158" spans="1:27" ht="13" x14ac:dyDescent="0.1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</row>
    <row r="159" spans="1:27" ht="13" x14ac:dyDescent="0.1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</row>
    <row r="160" spans="1:27" ht="13" x14ac:dyDescent="0.1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</row>
    <row r="161" spans="1:27" ht="13" x14ac:dyDescent="0.1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</row>
    <row r="162" spans="1:27" ht="13" x14ac:dyDescent="0.1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</row>
    <row r="163" spans="1:27" ht="13" x14ac:dyDescent="0.1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</row>
    <row r="164" spans="1:27" ht="13" x14ac:dyDescent="0.1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</row>
    <row r="165" spans="1:27" ht="13" x14ac:dyDescent="0.1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</row>
    <row r="166" spans="1:27" ht="13" x14ac:dyDescent="0.1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</row>
    <row r="167" spans="1:27" ht="13" x14ac:dyDescent="0.1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</row>
    <row r="168" spans="1:27" ht="13" x14ac:dyDescent="0.1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</row>
    <row r="169" spans="1:27" ht="13" x14ac:dyDescent="0.1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</row>
    <row r="170" spans="1:27" ht="13" x14ac:dyDescent="0.1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</row>
    <row r="171" spans="1:27" ht="13" x14ac:dyDescent="0.1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</row>
    <row r="172" spans="1:27" ht="13" x14ac:dyDescent="0.1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</row>
    <row r="173" spans="1:27" ht="13" x14ac:dyDescent="0.1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</row>
    <row r="174" spans="1:27" ht="13" x14ac:dyDescent="0.1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</row>
    <row r="175" spans="1:27" ht="13" x14ac:dyDescent="0.1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</row>
    <row r="176" spans="1:27" ht="13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</row>
    <row r="177" spans="1:27" ht="13" x14ac:dyDescent="0.1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</row>
    <row r="178" spans="1:27" ht="13" x14ac:dyDescent="0.1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</row>
    <row r="179" spans="1:27" ht="13" x14ac:dyDescent="0.1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</row>
    <row r="180" spans="1:27" ht="13" x14ac:dyDescent="0.1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</row>
    <row r="181" spans="1:27" ht="13" x14ac:dyDescent="0.1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</row>
    <row r="182" spans="1:27" ht="13" x14ac:dyDescent="0.1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</row>
    <row r="183" spans="1:27" ht="13" x14ac:dyDescent="0.1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</row>
    <row r="184" spans="1:27" ht="13" x14ac:dyDescent="0.1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</row>
    <row r="185" spans="1:27" ht="13" x14ac:dyDescent="0.1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</row>
    <row r="186" spans="1:27" ht="13" x14ac:dyDescent="0.1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</row>
    <row r="187" spans="1:27" ht="13" x14ac:dyDescent="0.1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</row>
    <row r="188" spans="1:27" ht="13" x14ac:dyDescent="0.1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</row>
    <row r="189" spans="1:27" ht="13" x14ac:dyDescent="0.1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</row>
    <row r="190" spans="1:27" ht="13" x14ac:dyDescent="0.1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</row>
    <row r="191" spans="1:27" ht="13" x14ac:dyDescent="0.1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</row>
    <row r="192" spans="1:27" ht="13" x14ac:dyDescent="0.1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</row>
    <row r="193" spans="1:27" ht="13" x14ac:dyDescent="0.1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</row>
    <row r="194" spans="1:27" ht="13" x14ac:dyDescent="0.1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</row>
    <row r="195" spans="1:27" ht="13" x14ac:dyDescent="0.1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</row>
    <row r="196" spans="1:27" ht="13" x14ac:dyDescent="0.1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</row>
    <row r="197" spans="1:27" ht="13" x14ac:dyDescent="0.1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</row>
    <row r="198" spans="1:27" ht="13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</row>
    <row r="199" spans="1:27" ht="13" x14ac:dyDescent="0.1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</row>
    <row r="200" spans="1:27" ht="13" x14ac:dyDescent="0.1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</row>
    <row r="201" spans="1:27" ht="13" x14ac:dyDescent="0.1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</row>
    <row r="202" spans="1:27" ht="13" x14ac:dyDescent="0.1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</row>
    <row r="203" spans="1:27" ht="13" x14ac:dyDescent="0.1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</row>
    <row r="204" spans="1:27" ht="13" x14ac:dyDescent="0.1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</row>
    <row r="205" spans="1:27" ht="13" x14ac:dyDescent="0.1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</row>
    <row r="206" spans="1:27" ht="13" x14ac:dyDescent="0.1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</row>
    <row r="207" spans="1:27" ht="13" x14ac:dyDescent="0.1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</row>
    <row r="208" spans="1:27" ht="13" x14ac:dyDescent="0.1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</row>
    <row r="209" spans="1:27" ht="13" x14ac:dyDescent="0.1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</row>
    <row r="210" spans="1:27" ht="13" x14ac:dyDescent="0.1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</row>
    <row r="211" spans="1:27" ht="13" x14ac:dyDescent="0.1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</row>
    <row r="212" spans="1:27" ht="13" x14ac:dyDescent="0.1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</row>
    <row r="213" spans="1:27" ht="13" x14ac:dyDescent="0.1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</row>
    <row r="214" spans="1:27" ht="13" x14ac:dyDescent="0.1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</row>
    <row r="215" spans="1:27" ht="13" x14ac:dyDescent="0.1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</row>
    <row r="216" spans="1:27" ht="13" x14ac:dyDescent="0.1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</row>
    <row r="217" spans="1:27" ht="13" x14ac:dyDescent="0.1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</row>
    <row r="218" spans="1:27" ht="13" x14ac:dyDescent="0.1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</row>
    <row r="219" spans="1:27" ht="13" x14ac:dyDescent="0.1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</row>
    <row r="220" spans="1:27" ht="13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</row>
    <row r="221" spans="1:27" ht="13" x14ac:dyDescent="0.1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</row>
    <row r="222" spans="1:27" ht="13" x14ac:dyDescent="0.1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</row>
    <row r="223" spans="1:27" ht="13" x14ac:dyDescent="0.1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</row>
    <row r="224" spans="1:27" ht="13" x14ac:dyDescent="0.1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</row>
    <row r="225" spans="1:27" ht="13" x14ac:dyDescent="0.1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</row>
    <row r="226" spans="1:27" ht="13" x14ac:dyDescent="0.1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</row>
    <row r="227" spans="1:27" ht="13" x14ac:dyDescent="0.1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</row>
    <row r="228" spans="1:27" ht="13" x14ac:dyDescent="0.1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</row>
    <row r="229" spans="1:27" ht="13" x14ac:dyDescent="0.1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</row>
    <row r="230" spans="1:27" ht="13" x14ac:dyDescent="0.1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</row>
    <row r="231" spans="1:27" ht="13" x14ac:dyDescent="0.1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</row>
    <row r="232" spans="1:27" ht="13" x14ac:dyDescent="0.1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</row>
    <row r="233" spans="1:27" ht="13" x14ac:dyDescent="0.1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</row>
    <row r="234" spans="1:27" ht="13" x14ac:dyDescent="0.1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</row>
    <row r="235" spans="1:27" ht="13" x14ac:dyDescent="0.1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</row>
    <row r="236" spans="1:27" ht="13" x14ac:dyDescent="0.1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</row>
    <row r="237" spans="1:27" ht="13" x14ac:dyDescent="0.1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</row>
    <row r="238" spans="1:27" ht="13" x14ac:dyDescent="0.1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</row>
    <row r="239" spans="1:27" ht="13" x14ac:dyDescent="0.1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</row>
    <row r="240" spans="1:27" ht="13" x14ac:dyDescent="0.1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</row>
    <row r="241" spans="1:27" ht="13" x14ac:dyDescent="0.1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</row>
    <row r="242" spans="1:27" ht="13" x14ac:dyDescent="0.1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</row>
    <row r="243" spans="1:27" ht="13" x14ac:dyDescent="0.1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</row>
    <row r="244" spans="1:27" ht="13" x14ac:dyDescent="0.1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</row>
    <row r="245" spans="1:27" ht="13" x14ac:dyDescent="0.1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</row>
    <row r="246" spans="1:27" ht="13" x14ac:dyDescent="0.1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</row>
    <row r="247" spans="1:27" ht="13" x14ac:dyDescent="0.1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</row>
    <row r="248" spans="1:27" ht="13" x14ac:dyDescent="0.1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</row>
    <row r="249" spans="1:27" ht="13" x14ac:dyDescent="0.1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</row>
    <row r="250" spans="1:27" ht="13" x14ac:dyDescent="0.1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</row>
    <row r="251" spans="1:27" ht="13" x14ac:dyDescent="0.1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</row>
    <row r="252" spans="1:27" ht="13" x14ac:dyDescent="0.1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</row>
    <row r="253" spans="1:27" ht="13" x14ac:dyDescent="0.1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</row>
    <row r="254" spans="1:27" ht="13" x14ac:dyDescent="0.1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</row>
    <row r="255" spans="1:27" ht="13" x14ac:dyDescent="0.1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</row>
    <row r="256" spans="1:27" ht="13" x14ac:dyDescent="0.1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</row>
    <row r="257" spans="1:27" ht="13" x14ac:dyDescent="0.1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</row>
    <row r="258" spans="1:27" ht="13" x14ac:dyDescent="0.1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</row>
    <row r="259" spans="1:27" ht="13" x14ac:dyDescent="0.1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</row>
    <row r="260" spans="1:27" ht="13" x14ac:dyDescent="0.1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</row>
    <row r="261" spans="1:27" ht="13" x14ac:dyDescent="0.1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</row>
    <row r="262" spans="1:27" ht="13" x14ac:dyDescent="0.1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</row>
    <row r="263" spans="1:27" ht="13" x14ac:dyDescent="0.1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</row>
    <row r="264" spans="1:27" ht="13" x14ac:dyDescent="0.1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</row>
    <row r="265" spans="1:27" ht="13" x14ac:dyDescent="0.1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</row>
    <row r="266" spans="1:27" ht="13" x14ac:dyDescent="0.1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</row>
    <row r="267" spans="1:27" ht="13" x14ac:dyDescent="0.1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</row>
    <row r="268" spans="1:27" ht="13" x14ac:dyDescent="0.1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</row>
    <row r="269" spans="1:27" ht="13" x14ac:dyDescent="0.1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</row>
    <row r="270" spans="1:27" ht="13" x14ac:dyDescent="0.1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</row>
    <row r="271" spans="1:27" ht="13" x14ac:dyDescent="0.1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</row>
    <row r="272" spans="1:27" ht="13" x14ac:dyDescent="0.1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</row>
    <row r="273" spans="1:27" ht="13" x14ac:dyDescent="0.1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</row>
    <row r="274" spans="1:27" ht="13" x14ac:dyDescent="0.1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</row>
    <row r="275" spans="1:27" ht="13" x14ac:dyDescent="0.1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</row>
    <row r="276" spans="1:27" ht="13" x14ac:dyDescent="0.1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</row>
    <row r="277" spans="1:27" ht="13" x14ac:dyDescent="0.1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</row>
    <row r="278" spans="1:27" ht="13" x14ac:dyDescent="0.1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</row>
    <row r="279" spans="1:27" ht="13" x14ac:dyDescent="0.1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</row>
    <row r="280" spans="1:27" ht="13" x14ac:dyDescent="0.1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</row>
    <row r="281" spans="1:27" ht="13" x14ac:dyDescent="0.1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</row>
    <row r="282" spans="1:27" ht="13" x14ac:dyDescent="0.1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</row>
    <row r="283" spans="1:27" ht="13" x14ac:dyDescent="0.1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</row>
    <row r="284" spans="1:27" ht="13" x14ac:dyDescent="0.1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</row>
    <row r="285" spans="1:27" ht="13" x14ac:dyDescent="0.1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</row>
    <row r="286" spans="1:27" ht="13" x14ac:dyDescent="0.1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</row>
    <row r="287" spans="1:27" ht="13" x14ac:dyDescent="0.1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</row>
    <row r="288" spans="1:27" ht="13" x14ac:dyDescent="0.1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</row>
    <row r="289" spans="1:27" ht="13" x14ac:dyDescent="0.1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</row>
    <row r="290" spans="1:27" ht="13" x14ac:dyDescent="0.1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</row>
    <row r="291" spans="1:27" ht="13" x14ac:dyDescent="0.1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</row>
    <row r="292" spans="1:27" ht="13" x14ac:dyDescent="0.1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</row>
    <row r="293" spans="1:27" ht="13" x14ac:dyDescent="0.1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</row>
    <row r="294" spans="1:27" ht="13" x14ac:dyDescent="0.1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</row>
    <row r="295" spans="1:27" ht="13" x14ac:dyDescent="0.1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</row>
    <row r="296" spans="1:27" ht="13" x14ac:dyDescent="0.1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</row>
    <row r="297" spans="1:27" ht="13" x14ac:dyDescent="0.1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</row>
    <row r="298" spans="1:27" ht="13" x14ac:dyDescent="0.1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</row>
    <row r="299" spans="1:27" ht="13" x14ac:dyDescent="0.1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</row>
    <row r="300" spans="1:27" ht="13" x14ac:dyDescent="0.1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</row>
    <row r="301" spans="1:27" ht="13" x14ac:dyDescent="0.1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</row>
    <row r="302" spans="1:27" ht="13" x14ac:dyDescent="0.1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</row>
    <row r="303" spans="1:27" ht="13" x14ac:dyDescent="0.1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</row>
    <row r="304" spans="1:27" ht="13" x14ac:dyDescent="0.1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</row>
    <row r="305" spans="1:27" ht="13" x14ac:dyDescent="0.1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</row>
    <row r="306" spans="1:27" ht="13" x14ac:dyDescent="0.1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</row>
    <row r="307" spans="1:27" ht="13" x14ac:dyDescent="0.1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</row>
    <row r="308" spans="1:27" ht="13" x14ac:dyDescent="0.1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</row>
    <row r="309" spans="1:27" ht="13" x14ac:dyDescent="0.1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</row>
    <row r="310" spans="1:27" ht="13" x14ac:dyDescent="0.1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</row>
    <row r="311" spans="1:27" ht="13" x14ac:dyDescent="0.1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</row>
    <row r="312" spans="1:27" ht="13" x14ac:dyDescent="0.1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</row>
    <row r="313" spans="1:27" ht="13" x14ac:dyDescent="0.1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</row>
    <row r="314" spans="1:27" ht="13" x14ac:dyDescent="0.1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</row>
    <row r="315" spans="1:27" ht="13" x14ac:dyDescent="0.1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</row>
    <row r="316" spans="1:27" ht="13" x14ac:dyDescent="0.1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</row>
    <row r="317" spans="1:27" ht="13" x14ac:dyDescent="0.1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</row>
    <row r="318" spans="1:27" ht="13" x14ac:dyDescent="0.1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</row>
    <row r="319" spans="1:27" ht="13" x14ac:dyDescent="0.1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</row>
    <row r="320" spans="1:27" ht="13" x14ac:dyDescent="0.1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</row>
    <row r="321" spans="1:27" ht="13" x14ac:dyDescent="0.1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</row>
    <row r="322" spans="1:27" ht="13" x14ac:dyDescent="0.1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</row>
    <row r="323" spans="1:27" ht="13" x14ac:dyDescent="0.1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</row>
    <row r="324" spans="1:27" ht="13" x14ac:dyDescent="0.1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</row>
    <row r="325" spans="1:27" ht="13" x14ac:dyDescent="0.1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</row>
    <row r="326" spans="1:27" ht="13" x14ac:dyDescent="0.1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</row>
    <row r="327" spans="1:27" ht="13" x14ac:dyDescent="0.1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</row>
    <row r="328" spans="1:27" ht="13" x14ac:dyDescent="0.1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</row>
    <row r="329" spans="1:27" ht="13" x14ac:dyDescent="0.1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</row>
    <row r="330" spans="1:27" ht="13" x14ac:dyDescent="0.1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</row>
    <row r="331" spans="1:27" ht="13" x14ac:dyDescent="0.1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</row>
    <row r="332" spans="1:27" ht="13" x14ac:dyDescent="0.1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</row>
    <row r="333" spans="1:27" ht="13" x14ac:dyDescent="0.1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</row>
    <row r="334" spans="1:27" ht="13" x14ac:dyDescent="0.1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</row>
    <row r="335" spans="1:27" ht="13" x14ac:dyDescent="0.1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</row>
    <row r="336" spans="1:27" ht="13" x14ac:dyDescent="0.1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</row>
    <row r="337" spans="1:27" ht="13" x14ac:dyDescent="0.1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</row>
    <row r="338" spans="1:27" ht="13" x14ac:dyDescent="0.1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</row>
    <row r="339" spans="1:27" ht="13" x14ac:dyDescent="0.1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</row>
    <row r="340" spans="1:27" ht="13" x14ac:dyDescent="0.1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</row>
    <row r="341" spans="1:27" ht="13" x14ac:dyDescent="0.1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</row>
    <row r="342" spans="1:27" ht="13" x14ac:dyDescent="0.1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</row>
    <row r="343" spans="1:27" ht="13" x14ac:dyDescent="0.1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</row>
    <row r="344" spans="1:27" ht="13" x14ac:dyDescent="0.1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</row>
    <row r="345" spans="1:27" ht="13" x14ac:dyDescent="0.1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</row>
    <row r="346" spans="1:27" ht="13" x14ac:dyDescent="0.1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</row>
    <row r="347" spans="1:27" ht="13" x14ac:dyDescent="0.1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</row>
    <row r="348" spans="1:27" ht="13" x14ac:dyDescent="0.1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</row>
    <row r="349" spans="1:27" ht="13" x14ac:dyDescent="0.1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</row>
    <row r="350" spans="1:27" ht="13" x14ac:dyDescent="0.1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</row>
    <row r="351" spans="1:27" ht="13" x14ac:dyDescent="0.1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</row>
    <row r="352" spans="1:27" ht="13" x14ac:dyDescent="0.1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</row>
    <row r="353" spans="1:27" ht="13" x14ac:dyDescent="0.1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</row>
    <row r="354" spans="1:27" ht="13" x14ac:dyDescent="0.1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</row>
    <row r="355" spans="1:27" ht="13" x14ac:dyDescent="0.1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</row>
    <row r="356" spans="1:27" ht="13" x14ac:dyDescent="0.1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</row>
    <row r="357" spans="1:27" ht="13" x14ac:dyDescent="0.1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</row>
    <row r="358" spans="1:27" ht="13" x14ac:dyDescent="0.1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</row>
    <row r="359" spans="1:27" ht="13" x14ac:dyDescent="0.1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</row>
    <row r="360" spans="1:27" ht="13" x14ac:dyDescent="0.1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</row>
    <row r="361" spans="1:27" ht="13" x14ac:dyDescent="0.1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</row>
    <row r="362" spans="1:27" ht="13" x14ac:dyDescent="0.1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</row>
    <row r="363" spans="1:27" ht="13" x14ac:dyDescent="0.1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</row>
    <row r="364" spans="1:27" ht="13" x14ac:dyDescent="0.1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</row>
    <row r="365" spans="1:27" ht="13" x14ac:dyDescent="0.1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</row>
    <row r="366" spans="1:27" ht="13" x14ac:dyDescent="0.1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</row>
    <row r="367" spans="1:27" ht="13" x14ac:dyDescent="0.1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</row>
    <row r="368" spans="1:27" ht="13" x14ac:dyDescent="0.1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</row>
    <row r="369" spans="1:27" ht="13" x14ac:dyDescent="0.1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</row>
    <row r="370" spans="1:27" ht="13" x14ac:dyDescent="0.1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</row>
    <row r="371" spans="1:27" ht="13" x14ac:dyDescent="0.1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</row>
    <row r="372" spans="1:27" ht="13" x14ac:dyDescent="0.1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</row>
    <row r="373" spans="1:27" ht="13" x14ac:dyDescent="0.1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</row>
    <row r="374" spans="1:27" ht="13" x14ac:dyDescent="0.1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</row>
    <row r="375" spans="1:27" ht="13" x14ac:dyDescent="0.1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</row>
    <row r="376" spans="1:27" ht="13" x14ac:dyDescent="0.1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</row>
    <row r="377" spans="1:27" ht="13" x14ac:dyDescent="0.1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</row>
    <row r="378" spans="1:27" ht="13" x14ac:dyDescent="0.1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</row>
    <row r="379" spans="1:27" ht="13" x14ac:dyDescent="0.1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</row>
    <row r="380" spans="1:27" ht="13" x14ac:dyDescent="0.1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</row>
    <row r="381" spans="1:27" ht="13" x14ac:dyDescent="0.1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</row>
    <row r="382" spans="1:27" ht="13" x14ac:dyDescent="0.1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</row>
    <row r="383" spans="1:27" ht="13" x14ac:dyDescent="0.1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</row>
    <row r="384" spans="1:27" ht="13" x14ac:dyDescent="0.1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</row>
    <row r="385" spans="1:27" ht="13" x14ac:dyDescent="0.1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</row>
    <row r="386" spans="1:27" ht="13" x14ac:dyDescent="0.1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</row>
    <row r="387" spans="1:27" ht="13" x14ac:dyDescent="0.1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</row>
    <row r="388" spans="1:27" ht="13" x14ac:dyDescent="0.1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</row>
    <row r="389" spans="1:27" ht="13" x14ac:dyDescent="0.1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</row>
    <row r="390" spans="1:27" ht="13" x14ac:dyDescent="0.1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</row>
    <row r="391" spans="1:27" ht="13" x14ac:dyDescent="0.1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</row>
    <row r="392" spans="1:27" ht="13" x14ac:dyDescent="0.1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</row>
    <row r="393" spans="1:27" ht="13" x14ac:dyDescent="0.1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</row>
    <row r="394" spans="1:27" ht="13" x14ac:dyDescent="0.1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</row>
    <row r="395" spans="1:27" ht="13" x14ac:dyDescent="0.1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</row>
    <row r="396" spans="1:27" ht="13" x14ac:dyDescent="0.1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</row>
    <row r="397" spans="1:27" ht="13" x14ac:dyDescent="0.1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</row>
    <row r="398" spans="1:27" ht="13" x14ac:dyDescent="0.1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</row>
    <row r="399" spans="1:27" ht="13" x14ac:dyDescent="0.1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</row>
    <row r="400" spans="1:27" ht="13" x14ac:dyDescent="0.1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</row>
    <row r="401" spans="1:27" ht="13" x14ac:dyDescent="0.1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</row>
    <row r="402" spans="1:27" ht="13" x14ac:dyDescent="0.1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</row>
    <row r="403" spans="1:27" ht="13" x14ac:dyDescent="0.1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</row>
    <row r="404" spans="1:27" ht="13" x14ac:dyDescent="0.1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</row>
    <row r="405" spans="1:27" ht="13" x14ac:dyDescent="0.1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</row>
    <row r="406" spans="1:27" ht="13" x14ac:dyDescent="0.1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</row>
    <row r="407" spans="1:27" ht="13" x14ac:dyDescent="0.1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</row>
    <row r="408" spans="1:27" ht="13" x14ac:dyDescent="0.1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</row>
    <row r="409" spans="1:27" ht="13" x14ac:dyDescent="0.1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</row>
    <row r="410" spans="1:27" ht="13" x14ac:dyDescent="0.1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</row>
    <row r="411" spans="1:27" ht="13" x14ac:dyDescent="0.1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</row>
    <row r="412" spans="1:27" ht="13" x14ac:dyDescent="0.1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</row>
    <row r="413" spans="1:27" ht="13" x14ac:dyDescent="0.1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</row>
    <row r="414" spans="1:27" ht="13" x14ac:dyDescent="0.1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</row>
    <row r="415" spans="1:27" ht="13" x14ac:dyDescent="0.1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</row>
    <row r="416" spans="1:27" ht="13" x14ac:dyDescent="0.1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</row>
    <row r="417" spans="1:27" ht="13" x14ac:dyDescent="0.1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</row>
    <row r="418" spans="1:27" ht="13" x14ac:dyDescent="0.1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</row>
    <row r="419" spans="1:27" ht="13" x14ac:dyDescent="0.1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</row>
    <row r="420" spans="1:27" ht="13" x14ac:dyDescent="0.1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</row>
    <row r="421" spans="1:27" ht="13" x14ac:dyDescent="0.1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</row>
    <row r="422" spans="1:27" ht="13" x14ac:dyDescent="0.1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</row>
    <row r="423" spans="1:27" ht="13" x14ac:dyDescent="0.1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</row>
    <row r="424" spans="1:27" ht="13" x14ac:dyDescent="0.1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</row>
    <row r="425" spans="1:27" ht="13" x14ac:dyDescent="0.1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</row>
    <row r="426" spans="1:27" ht="13" x14ac:dyDescent="0.1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</row>
    <row r="427" spans="1:27" ht="13" x14ac:dyDescent="0.1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</row>
    <row r="428" spans="1:27" ht="13" x14ac:dyDescent="0.1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</row>
    <row r="429" spans="1:27" ht="13" x14ac:dyDescent="0.1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</row>
    <row r="430" spans="1:27" ht="13" x14ac:dyDescent="0.1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</row>
    <row r="431" spans="1:27" ht="13" x14ac:dyDescent="0.1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</row>
    <row r="432" spans="1:27" ht="13" x14ac:dyDescent="0.1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</row>
    <row r="433" spans="1:27" ht="13" x14ac:dyDescent="0.1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</row>
    <row r="434" spans="1:27" ht="13" x14ac:dyDescent="0.1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</row>
    <row r="435" spans="1:27" ht="13" x14ac:dyDescent="0.1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</row>
    <row r="436" spans="1:27" ht="13" x14ac:dyDescent="0.1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</row>
    <row r="437" spans="1:27" ht="13" x14ac:dyDescent="0.1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</row>
    <row r="438" spans="1:27" ht="13" x14ac:dyDescent="0.1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</row>
    <row r="439" spans="1:27" ht="13" x14ac:dyDescent="0.1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</row>
    <row r="440" spans="1:27" ht="13" x14ac:dyDescent="0.1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</row>
    <row r="441" spans="1:27" ht="13" x14ac:dyDescent="0.1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</row>
    <row r="442" spans="1:27" ht="13" x14ac:dyDescent="0.1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</row>
    <row r="443" spans="1:27" ht="13" x14ac:dyDescent="0.1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</row>
    <row r="444" spans="1:27" ht="13" x14ac:dyDescent="0.1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</row>
    <row r="445" spans="1:27" ht="13" x14ac:dyDescent="0.1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</row>
    <row r="446" spans="1:27" ht="13" x14ac:dyDescent="0.1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</row>
    <row r="447" spans="1:27" ht="13" x14ac:dyDescent="0.1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</row>
    <row r="448" spans="1:27" ht="13" x14ac:dyDescent="0.1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</row>
    <row r="449" spans="1:27" ht="13" x14ac:dyDescent="0.1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</row>
    <row r="450" spans="1:27" ht="13" x14ac:dyDescent="0.1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</row>
    <row r="451" spans="1:27" ht="13" x14ac:dyDescent="0.1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</row>
    <row r="452" spans="1:27" ht="13" x14ac:dyDescent="0.1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</row>
    <row r="453" spans="1:27" ht="13" x14ac:dyDescent="0.1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</row>
    <row r="454" spans="1:27" ht="13" x14ac:dyDescent="0.1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</row>
    <row r="455" spans="1:27" ht="13" x14ac:dyDescent="0.1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</row>
    <row r="456" spans="1:27" ht="13" x14ac:dyDescent="0.1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</row>
    <row r="457" spans="1:27" ht="13" x14ac:dyDescent="0.1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</row>
    <row r="458" spans="1:27" ht="13" x14ac:dyDescent="0.1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</row>
    <row r="459" spans="1:27" ht="13" x14ac:dyDescent="0.1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</row>
    <row r="460" spans="1:27" ht="13" x14ac:dyDescent="0.1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</row>
    <row r="461" spans="1:27" ht="13" x14ac:dyDescent="0.1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</row>
    <row r="462" spans="1:27" ht="13" x14ac:dyDescent="0.1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</row>
    <row r="463" spans="1:27" ht="13" x14ac:dyDescent="0.1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</row>
    <row r="464" spans="1:27" ht="13" x14ac:dyDescent="0.1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</row>
    <row r="465" spans="1:27" ht="13" x14ac:dyDescent="0.1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</row>
    <row r="466" spans="1:27" ht="13" x14ac:dyDescent="0.1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</row>
    <row r="467" spans="1:27" ht="13" x14ac:dyDescent="0.1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</row>
    <row r="468" spans="1:27" ht="13" x14ac:dyDescent="0.1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</row>
    <row r="469" spans="1:27" ht="13" x14ac:dyDescent="0.1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</row>
    <row r="470" spans="1:27" ht="13" x14ac:dyDescent="0.1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</row>
    <row r="471" spans="1:27" ht="13" x14ac:dyDescent="0.1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</row>
    <row r="472" spans="1:27" ht="13" x14ac:dyDescent="0.1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</row>
    <row r="473" spans="1:27" ht="13" x14ac:dyDescent="0.1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</row>
    <row r="474" spans="1:27" ht="13" x14ac:dyDescent="0.1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</row>
    <row r="475" spans="1:27" ht="13" x14ac:dyDescent="0.1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</row>
    <row r="476" spans="1:27" ht="13" x14ac:dyDescent="0.1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</row>
    <row r="477" spans="1:27" ht="13" x14ac:dyDescent="0.1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</row>
    <row r="478" spans="1:27" ht="13" x14ac:dyDescent="0.1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</row>
    <row r="479" spans="1:27" ht="13" x14ac:dyDescent="0.1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</row>
    <row r="480" spans="1:27" ht="13" x14ac:dyDescent="0.1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</row>
    <row r="481" spans="1:27" ht="13" x14ac:dyDescent="0.1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</row>
    <row r="482" spans="1:27" ht="13" x14ac:dyDescent="0.1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</row>
    <row r="483" spans="1:27" ht="13" x14ac:dyDescent="0.1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</row>
    <row r="484" spans="1:27" ht="13" x14ac:dyDescent="0.1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</row>
    <row r="485" spans="1:27" ht="13" x14ac:dyDescent="0.1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</row>
    <row r="486" spans="1:27" ht="13" x14ac:dyDescent="0.1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</row>
    <row r="487" spans="1:27" ht="13" x14ac:dyDescent="0.1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</row>
    <row r="488" spans="1:27" ht="13" x14ac:dyDescent="0.1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</row>
    <row r="489" spans="1:27" ht="13" x14ac:dyDescent="0.1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</row>
    <row r="490" spans="1:27" ht="13" x14ac:dyDescent="0.1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</row>
    <row r="491" spans="1:27" ht="13" x14ac:dyDescent="0.1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</row>
    <row r="492" spans="1:27" ht="13" x14ac:dyDescent="0.1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</row>
    <row r="493" spans="1:27" ht="13" x14ac:dyDescent="0.1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</row>
    <row r="494" spans="1:27" ht="13" x14ac:dyDescent="0.1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</row>
    <row r="495" spans="1:27" ht="13" x14ac:dyDescent="0.1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</row>
    <row r="496" spans="1:27" ht="13" x14ac:dyDescent="0.1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</row>
    <row r="497" spans="1:27" ht="13" x14ac:dyDescent="0.1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</row>
    <row r="498" spans="1:27" ht="13" x14ac:dyDescent="0.1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</row>
    <row r="499" spans="1:27" ht="13" x14ac:dyDescent="0.1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</row>
    <row r="500" spans="1:27" ht="13" x14ac:dyDescent="0.1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</row>
    <row r="501" spans="1:27" ht="13" x14ac:dyDescent="0.1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</row>
    <row r="502" spans="1:27" ht="13" x14ac:dyDescent="0.1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</row>
    <row r="503" spans="1:27" ht="13" x14ac:dyDescent="0.1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</row>
    <row r="504" spans="1:27" ht="13" x14ac:dyDescent="0.1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</row>
    <row r="505" spans="1:27" ht="13" x14ac:dyDescent="0.1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</row>
    <row r="506" spans="1:27" ht="13" x14ac:dyDescent="0.1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</row>
    <row r="507" spans="1:27" ht="13" x14ac:dyDescent="0.1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</row>
    <row r="508" spans="1:27" ht="13" x14ac:dyDescent="0.1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</row>
    <row r="509" spans="1:27" ht="13" x14ac:dyDescent="0.1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</row>
    <row r="510" spans="1:27" ht="13" x14ac:dyDescent="0.1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</row>
    <row r="511" spans="1:27" ht="13" x14ac:dyDescent="0.1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</row>
    <row r="512" spans="1:27" ht="13" x14ac:dyDescent="0.1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</row>
    <row r="513" spans="1:27" ht="13" x14ac:dyDescent="0.1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</row>
    <row r="514" spans="1:27" ht="13" x14ac:dyDescent="0.1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</row>
    <row r="515" spans="1:27" ht="13" x14ac:dyDescent="0.1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</row>
    <row r="516" spans="1:27" ht="13" x14ac:dyDescent="0.1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</row>
    <row r="517" spans="1:27" ht="13" x14ac:dyDescent="0.1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</row>
    <row r="518" spans="1:27" ht="13" x14ac:dyDescent="0.1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</row>
    <row r="519" spans="1:27" ht="13" x14ac:dyDescent="0.1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</row>
    <row r="520" spans="1:27" ht="13" x14ac:dyDescent="0.1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</row>
    <row r="521" spans="1:27" ht="13" x14ac:dyDescent="0.1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</row>
    <row r="522" spans="1:27" ht="13" x14ac:dyDescent="0.1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</row>
    <row r="523" spans="1:27" ht="13" x14ac:dyDescent="0.1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</row>
    <row r="524" spans="1:27" ht="13" x14ac:dyDescent="0.1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</row>
    <row r="525" spans="1:27" ht="13" x14ac:dyDescent="0.1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</row>
    <row r="526" spans="1:27" ht="13" x14ac:dyDescent="0.1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</row>
    <row r="527" spans="1:27" ht="13" x14ac:dyDescent="0.1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</row>
    <row r="528" spans="1:27" ht="13" x14ac:dyDescent="0.1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</row>
    <row r="529" spans="1:27" ht="13" x14ac:dyDescent="0.1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</row>
    <row r="530" spans="1:27" ht="13" x14ac:dyDescent="0.1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</row>
    <row r="531" spans="1:27" ht="13" x14ac:dyDescent="0.1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</row>
    <row r="532" spans="1:27" ht="13" x14ac:dyDescent="0.1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</row>
    <row r="533" spans="1:27" ht="13" x14ac:dyDescent="0.1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</row>
    <row r="534" spans="1:27" ht="13" x14ac:dyDescent="0.1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</row>
    <row r="535" spans="1:27" ht="13" x14ac:dyDescent="0.1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</row>
    <row r="536" spans="1:27" ht="13" x14ac:dyDescent="0.1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</row>
    <row r="537" spans="1:27" ht="13" x14ac:dyDescent="0.1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</row>
    <row r="538" spans="1:27" ht="13" x14ac:dyDescent="0.1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</row>
    <row r="539" spans="1:27" ht="13" x14ac:dyDescent="0.1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</row>
    <row r="540" spans="1:27" ht="13" x14ac:dyDescent="0.1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</row>
    <row r="541" spans="1:27" ht="13" x14ac:dyDescent="0.1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</row>
    <row r="542" spans="1:27" ht="13" x14ac:dyDescent="0.1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</row>
    <row r="543" spans="1:27" ht="13" x14ac:dyDescent="0.1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</row>
    <row r="544" spans="1:27" ht="13" x14ac:dyDescent="0.1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</row>
    <row r="545" spans="1:27" ht="13" x14ac:dyDescent="0.1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</row>
    <row r="546" spans="1:27" ht="13" x14ac:dyDescent="0.1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</row>
    <row r="547" spans="1:27" ht="13" x14ac:dyDescent="0.1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</row>
    <row r="548" spans="1:27" ht="13" x14ac:dyDescent="0.1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</row>
    <row r="549" spans="1:27" ht="13" x14ac:dyDescent="0.1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</row>
    <row r="550" spans="1:27" ht="13" x14ac:dyDescent="0.1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</row>
    <row r="551" spans="1:27" ht="13" x14ac:dyDescent="0.1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</row>
    <row r="552" spans="1:27" ht="13" x14ac:dyDescent="0.1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</row>
    <row r="553" spans="1:27" ht="13" x14ac:dyDescent="0.1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</row>
    <row r="554" spans="1:27" ht="13" x14ac:dyDescent="0.1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</row>
    <row r="555" spans="1:27" ht="13" x14ac:dyDescent="0.1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</row>
    <row r="556" spans="1:27" ht="13" x14ac:dyDescent="0.1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</row>
    <row r="557" spans="1:27" ht="13" x14ac:dyDescent="0.1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</row>
    <row r="558" spans="1:27" ht="13" x14ac:dyDescent="0.1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</row>
    <row r="559" spans="1:27" ht="13" x14ac:dyDescent="0.1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</row>
    <row r="560" spans="1:27" ht="13" x14ac:dyDescent="0.1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</row>
    <row r="561" spans="1:27" ht="13" x14ac:dyDescent="0.1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</row>
    <row r="562" spans="1:27" ht="13" x14ac:dyDescent="0.1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</row>
    <row r="563" spans="1:27" ht="13" x14ac:dyDescent="0.1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</row>
    <row r="564" spans="1:27" ht="13" x14ac:dyDescent="0.1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</row>
    <row r="565" spans="1:27" ht="13" x14ac:dyDescent="0.1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</row>
    <row r="566" spans="1:27" ht="13" x14ac:dyDescent="0.1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</row>
    <row r="567" spans="1:27" ht="13" x14ac:dyDescent="0.1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</row>
    <row r="568" spans="1:27" ht="13" x14ac:dyDescent="0.1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</row>
    <row r="569" spans="1:27" ht="13" x14ac:dyDescent="0.1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</row>
    <row r="570" spans="1:27" ht="13" x14ac:dyDescent="0.1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</row>
    <row r="571" spans="1:27" ht="13" x14ac:dyDescent="0.1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</row>
    <row r="572" spans="1:27" ht="13" x14ac:dyDescent="0.1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</row>
    <row r="573" spans="1:27" ht="13" x14ac:dyDescent="0.1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</row>
    <row r="574" spans="1:27" ht="13" x14ac:dyDescent="0.1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</row>
    <row r="575" spans="1:27" ht="13" x14ac:dyDescent="0.1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</row>
    <row r="576" spans="1:27" ht="13" x14ac:dyDescent="0.1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</row>
    <row r="577" spans="1:27" ht="13" x14ac:dyDescent="0.1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</row>
    <row r="578" spans="1:27" ht="13" x14ac:dyDescent="0.1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</row>
    <row r="579" spans="1:27" ht="13" x14ac:dyDescent="0.1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</row>
    <row r="580" spans="1:27" ht="13" x14ac:dyDescent="0.1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</row>
    <row r="581" spans="1:27" ht="13" x14ac:dyDescent="0.1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</row>
    <row r="582" spans="1:27" ht="13" x14ac:dyDescent="0.1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</row>
    <row r="583" spans="1:27" ht="13" x14ac:dyDescent="0.1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</row>
    <row r="584" spans="1:27" ht="13" x14ac:dyDescent="0.1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</row>
    <row r="585" spans="1:27" ht="13" x14ac:dyDescent="0.1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</row>
    <row r="586" spans="1:27" ht="13" x14ac:dyDescent="0.1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</row>
    <row r="587" spans="1:27" ht="13" x14ac:dyDescent="0.1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</row>
    <row r="588" spans="1:27" ht="13" x14ac:dyDescent="0.1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</row>
    <row r="589" spans="1:27" ht="13" x14ac:dyDescent="0.1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</row>
    <row r="590" spans="1:27" ht="13" x14ac:dyDescent="0.1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</row>
    <row r="591" spans="1:27" ht="13" x14ac:dyDescent="0.1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</row>
    <row r="592" spans="1:27" ht="13" x14ac:dyDescent="0.1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</row>
    <row r="593" spans="1:27" ht="13" x14ac:dyDescent="0.1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</row>
    <row r="594" spans="1:27" ht="13" x14ac:dyDescent="0.1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</row>
    <row r="595" spans="1:27" ht="13" x14ac:dyDescent="0.1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</row>
    <row r="596" spans="1:27" ht="13" x14ac:dyDescent="0.1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</row>
    <row r="597" spans="1:27" ht="13" x14ac:dyDescent="0.1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</row>
    <row r="598" spans="1:27" ht="13" x14ac:dyDescent="0.1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</row>
    <row r="599" spans="1:27" ht="13" x14ac:dyDescent="0.1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</row>
    <row r="600" spans="1:27" ht="13" x14ac:dyDescent="0.1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</row>
    <row r="601" spans="1:27" ht="13" x14ac:dyDescent="0.1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</row>
    <row r="602" spans="1:27" ht="13" x14ac:dyDescent="0.1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</row>
    <row r="603" spans="1:27" ht="13" x14ac:dyDescent="0.1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</row>
    <row r="604" spans="1:27" ht="13" x14ac:dyDescent="0.1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</row>
    <row r="605" spans="1:27" ht="13" x14ac:dyDescent="0.1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</row>
    <row r="606" spans="1:27" ht="13" x14ac:dyDescent="0.1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</row>
    <row r="607" spans="1:27" ht="13" x14ac:dyDescent="0.1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</row>
    <row r="608" spans="1:27" ht="13" x14ac:dyDescent="0.1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</row>
    <row r="609" spans="1:27" ht="13" x14ac:dyDescent="0.1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</row>
    <row r="610" spans="1:27" ht="13" x14ac:dyDescent="0.1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</row>
    <row r="611" spans="1:27" ht="13" x14ac:dyDescent="0.1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</row>
    <row r="612" spans="1:27" ht="13" x14ac:dyDescent="0.1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</row>
    <row r="613" spans="1:27" ht="13" x14ac:dyDescent="0.1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</row>
    <row r="614" spans="1:27" ht="13" x14ac:dyDescent="0.1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</row>
    <row r="615" spans="1:27" ht="13" x14ac:dyDescent="0.1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</row>
    <row r="616" spans="1:27" ht="13" x14ac:dyDescent="0.1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</row>
    <row r="617" spans="1:27" ht="13" x14ac:dyDescent="0.1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</row>
    <row r="618" spans="1:27" ht="13" x14ac:dyDescent="0.1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</row>
    <row r="619" spans="1:27" ht="13" x14ac:dyDescent="0.1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</row>
    <row r="620" spans="1:27" ht="13" x14ac:dyDescent="0.1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</row>
    <row r="621" spans="1:27" ht="13" x14ac:dyDescent="0.1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</row>
    <row r="622" spans="1:27" ht="13" x14ac:dyDescent="0.1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</row>
    <row r="623" spans="1:27" ht="13" x14ac:dyDescent="0.1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</row>
    <row r="624" spans="1:27" ht="13" x14ac:dyDescent="0.1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</row>
    <row r="625" spans="1:27" ht="13" x14ac:dyDescent="0.1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</row>
    <row r="626" spans="1:27" ht="13" x14ac:dyDescent="0.1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</row>
    <row r="627" spans="1:27" ht="13" x14ac:dyDescent="0.1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</row>
    <row r="628" spans="1:27" ht="13" x14ac:dyDescent="0.1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</row>
    <row r="629" spans="1:27" ht="13" x14ac:dyDescent="0.1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</row>
    <row r="630" spans="1:27" ht="13" x14ac:dyDescent="0.1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</row>
    <row r="631" spans="1:27" ht="13" x14ac:dyDescent="0.1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</row>
    <row r="632" spans="1:27" ht="13" x14ac:dyDescent="0.1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</row>
    <row r="633" spans="1:27" ht="13" x14ac:dyDescent="0.1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</row>
    <row r="634" spans="1:27" ht="13" x14ac:dyDescent="0.1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</row>
    <row r="635" spans="1:27" ht="13" x14ac:dyDescent="0.1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</row>
    <row r="636" spans="1:27" ht="13" x14ac:dyDescent="0.1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</row>
    <row r="637" spans="1:27" ht="13" x14ac:dyDescent="0.1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</row>
    <row r="638" spans="1:27" ht="13" x14ac:dyDescent="0.1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</row>
    <row r="639" spans="1:27" ht="13" x14ac:dyDescent="0.1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</row>
    <row r="640" spans="1:27" ht="13" x14ac:dyDescent="0.1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</row>
    <row r="641" spans="1:27" ht="13" x14ac:dyDescent="0.1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</row>
    <row r="642" spans="1:27" ht="13" x14ac:dyDescent="0.1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</row>
    <row r="643" spans="1:27" ht="13" x14ac:dyDescent="0.1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  <c r="AA643" s="2"/>
    </row>
    <row r="644" spans="1:27" ht="13" x14ac:dyDescent="0.1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  <c r="AA644" s="2"/>
    </row>
    <row r="645" spans="1:27" ht="13" x14ac:dyDescent="0.1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  <c r="AA645" s="2"/>
    </row>
    <row r="646" spans="1:27" ht="13" x14ac:dyDescent="0.1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  <c r="AA646" s="2"/>
    </row>
    <row r="647" spans="1:27" ht="13" x14ac:dyDescent="0.1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  <c r="AA647" s="2"/>
    </row>
    <row r="648" spans="1:27" ht="13" x14ac:dyDescent="0.1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  <c r="AA648" s="2"/>
    </row>
    <row r="649" spans="1:27" ht="13" x14ac:dyDescent="0.1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  <c r="AA649" s="2"/>
    </row>
    <row r="650" spans="1:27" ht="13" x14ac:dyDescent="0.1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  <c r="AA650" s="2"/>
    </row>
    <row r="651" spans="1:27" ht="13" x14ac:dyDescent="0.1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  <c r="AA651" s="2"/>
    </row>
    <row r="652" spans="1:27" ht="13" x14ac:dyDescent="0.1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  <c r="AA652" s="2"/>
    </row>
    <row r="653" spans="1:27" ht="13" x14ac:dyDescent="0.1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  <c r="AA653" s="2"/>
    </row>
    <row r="654" spans="1:27" ht="13" x14ac:dyDescent="0.1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  <c r="AA654" s="2"/>
    </row>
    <row r="655" spans="1:27" ht="13" x14ac:dyDescent="0.1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  <c r="AA655" s="2"/>
    </row>
    <row r="656" spans="1:27" ht="13" x14ac:dyDescent="0.1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  <c r="AA656" s="2"/>
    </row>
    <row r="657" spans="1:27" ht="13" x14ac:dyDescent="0.1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  <c r="AA657" s="2"/>
    </row>
    <row r="658" spans="1:27" ht="13" x14ac:dyDescent="0.1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  <c r="AA658" s="2"/>
    </row>
    <row r="659" spans="1:27" ht="13" x14ac:dyDescent="0.1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  <c r="AA659" s="2"/>
    </row>
    <row r="660" spans="1:27" ht="13" x14ac:dyDescent="0.1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  <c r="AA660" s="2"/>
    </row>
    <row r="661" spans="1:27" ht="13" x14ac:dyDescent="0.1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  <c r="AA661" s="2"/>
    </row>
    <row r="662" spans="1:27" ht="13" x14ac:dyDescent="0.1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  <c r="AA662" s="2"/>
    </row>
    <row r="663" spans="1:27" ht="13" x14ac:dyDescent="0.1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</row>
    <row r="664" spans="1:27" ht="13" x14ac:dyDescent="0.1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</row>
    <row r="665" spans="1:27" ht="13" x14ac:dyDescent="0.1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  <c r="AA665" s="2"/>
    </row>
    <row r="666" spans="1:27" ht="13" x14ac:dyDescent="0.1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  <c r="AA666" s="2"/>
    </row>
    <row r="667" spans="1:27" ht="13" x14ac:dyDescent="0.1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  <c r="AA667" s="2"/>
    </row>
    <row r="668" spans="1:27" ht="13" x14ac:dyDescent="0.1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  <c r="AA668" s="2"/>
    </row>
    <row r="669" spans="1:27" ht="13" x14ac:dyDescent="0.1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  <c r="AA669" s="2"/>
    </row>
    <row r="670" spans="1:27" ht="13" x14ac:dyDescent="0.1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  <c r="AA670" s="2"/>
    </row>
    <row r="671" spans="1:27" ht="13" x14ac:dyDescent="0.1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  <c r="AA671" s="2"/>
    </row>
    <row r="672" spans="1:27" ht="13" x14ac:dyDescent="0.1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  <c r="AA672" s="2"/>
    </row>
    <row r="673" spans="1:27" ht="13" x14ac:dyDescent="0.1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  <c r="AA673" s="2"/>
    </row>
    <row r="674" spans="1:27" ht="13" x14ac:dyDescent="0.1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  <c r="AA674" s="2"/>
    </row>
    <row r="675" spans="1:27" ht="13" x14ac:dyDescent="0.1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  <c r="AA675" s="2"/>
    </row>
    <row r="676" spans="1:27" ht="13" x14ac:dyDescent="0.1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  <c r="AA676" s="2"/>
    </row>
    <row r="677" spans="1:27" ht="13" x14ac:dyDescent="0.1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  <c r="AA677" s="2"/>
    </row>
    <row r="678" spans="1:27" ht="13" x14ac:dyDescent="0.1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  <c r="AA678" s="2"/>
    </row>
    <row r="679" spans="1:27" ht="13" x14ac:dyDescent="0.1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  <c r="AA679" s="2"/>
    </row>
    <row r="680" spans="1:27" ht="13" x14ac:dyDescent="0.1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  <c r="AA680" s="2"/>
    </row>
    <row r="681" spans="1:27" ht="13" x14ac:dyDescent="0.1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  <c r="AA681" s="2"/>
    </row>
    <row r="682" spans="1:27" ht="13" x14ac:dyDescent="0.1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  <c r="AA682" s="2"/>
    </row>
    <row r="683" spans="1:27" ht="13" x14ac:dyDescent="0.1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  <c r="AA683" s="2"/>
    </row>
    <row r="684" spans="1:27" ht="13" x14ac:dyDescent="0.1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  <c r="AA684" s="2"/>
    </row>
    <row r="685" spans="1:27" ht="13" x14ac:dyDescent="0.1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  <c r="AA685" s="2"/>
    </row>
    <row r="686" spans="1:27" ht="13" x14ac:dyDescent="0.1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  <c r="AA686" s="2"/>
    </row>
    <row r="687" spans="1:27" ht="13" x14ac:dyDescent="0.1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  <c r="AA687" s="2"/>
    </row>
    <row r="688" spans="1:27" ht="13" x14ac:dyDescent="0.1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  <c r="AA688" s="2"/>
    </row>
    <row r="689" spans="1:27" ht="13" x14ac:dyDescent="0.1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  <c r="AA689" s="2"/>
    </row>
    <row r="690" spans="1:27" ht="13" x14ac:dyDescent="0.1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  <c r="AA690" s="2"/>
    </row>
    <row r="691" spans="1:27" ht="13" x14ac:dyDescent="0.1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  <c r="AA691" s="2"/>
    </row>
    <row r="692" spans="1:27" ht="13" x14ac:dyDescent="0.1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  <c r="AA692" s="2"/>
    </row>
    <row r="693" spans="1:27" ht="13" x14ac:dyDescent="0.1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  <c r="AA693" s="2"/>
    </row>
    <row r="694" spans="1:27" ht="13" x14ac:dyDescent="0.1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  <c r="AA694" s="2"/>
    </row>
    <row r="695" spans="1:27" ht="13" x14ac:dyDescent="0.1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  <c r="AA695" s="2"/>
    </row>
    <row r="696" spans="1:27" ht="13" x14ac:dyDescent="0.1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  <c r="AA696" s="2"/>
    </row>
    <row r="697" spans="1:27" ht="13" x14ac:dyDescent="0.1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  <c r="AA697" s="2"/>
    </row>
    <row r="698" spans="1:27" ht="13" x14ac:dyDescent="0.1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  <c r="AA698" s="2"/>
    </row>
    <row r="699" spans="1:27" ht="13" x14ac:dyDescent="0.1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  <c r="AA699" s="2"/>
    </row>
    <row r="700" spans="1:27" ht="13" x14ac:dyDescent="0.1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  <c r="AA700" s="2"/>
    </row>
    <row r="701" spans="1:27" ht="13" x14ac:dyDescent="0.1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  <c r="AA701" s="2"/>
    </row>
    <row r="702" spans="1:27" ht="13" x14ac:dyDescent="0.1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  <c r="AA702" s="2"/>
    </row>
    <row r="703" spans="1:27" ht="13" x14ac:dyDescent="0.1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  <c r="AA703" s="2"/>
    </row>
    <row r="704" spans="1:27" ht="13" x14ac:dyDescent="0.1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  <c r="AA704" s="2"/>
    </row>
    <row r="705" spans="1:27" ht="13" x14ac:dyDescent="0.1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  <c r="AA705" s="2"/>
    </row>
    <row r="706" spans="1:27" ht="13" x14ac:dyDescent="0.1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  <c r="AA706" s="2"/>
    </row>
    <row r="707" spans="1:27" ht="13" x14ac:dyDescent="0.1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  <c r="AA707" s="2"/>
    </row>
    <row r="708" spans="1:27" ht="13" x14ac:dyDescent="0.1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  <c r="AA708" s="2"/>
    </row>
    <row r="709" spans="1:27" ht="13" x14ac:dyDescent="0.1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  <c r="AA709" s="2"/>
    </row>
    <row r="710" spans="1:27" ht="13" x14ac:dyDescent="0.1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  <c r="AA710" s="2"/>
    </row>
    <row r="711" spans="1:27" ht="13" x14ac:dyDescent="0.1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  <c r="AA711" s="2"/>
    </row>
    <row r="712" spans="1:27" ht="13" x14ac:dyDescent="0.1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  <c r="AA712" s="2"/>
    </row>
    <row r="713" spans="1:27" ht="13" x14ac:dyDescent="0.1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  <c r="AA713" s="2"/>
    </row>
    <row r="714" spans="1:27" ht="13" x14ac:dyDescent="0.1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  <c r="AA714" s="2"/>
    </row>
    <row r="715" spans="1:27" ht="13" x14ac:dyDescent="0.1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  <c r="AA715" s="2"/>
    </row>
    <row r="716" spans="1:27" ht="13" x14ac:dyDescent="0.1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  <c r="AA716" s="2"/>
    </row>
    <row r="717" spans="1:27" ht="13" x14ac:dyDescent="0.1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  <c r="AA717" s="2"/>
    </row>
    <row r="718" spans="1:27" ht="13" x14ac:dyDescent="0.1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  <c r="AA718" s="2"/>
    </row>
    <row r="719" spans="1:27" ht="13" x14ac:dyDescent="0.1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  <c r="AA719" s="2"/>
    </row>
    <row r="720" spans="1:27" ht="13" x14ac:dyDescent="0.1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  <c r="AA720" s="2"/>
    </row>
    <row r="721" spans="1:27" ht="13" x14ac:dyDescent="0.1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  <c r="AA721" s="2"/>
    </row>
    <row r="722" spans="1:27" ht="13" x14ac:dyDescent="0.1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  <c r="AA722" s="2"/>
    </row>
    <row r="723" spans="1:27" ht="13" x14ac:dyDescent="0.1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  <c r="AA723" s="2"/>
    </row>
    <row r="724" spans="1:27" ht="13" x14ac:dyDescent="0.1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  <c r="AA724" s="2"/>
    </row>
    <row r="725" spans="1:27" ht="13" x14ac:dyDescent="0.1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  <c r="AA725" s="2"/>
    </row>
    <row r="726" spans="1:27" ht="13" x14ac:dyDescent="0.1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  <c r="AA726" s="2"/>
    </row>
    <row r="727" spans="1:27" ht="13" x14ac:dyDescent="0.1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  <c r="AA727" s="2"/>
    </row>
    <row r="728" spans="1:27" ht="13" x14ac:dyDescent="0.1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  <c r="AA728" s="2"/>
    </row>
    <row r="729" spans="1:27" ht="13" x14ac:dyDescent="0.1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  <c r="AA729" s="2"/>
    </row>
    <row r="730" spans="1:27" ht="13" x14ac:dyDescent="0.1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  <c r="AA730" s="2"/>
    </row>
    <row r="731" spans="1:27" ht="13" x14ac:dyDescent="0.1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  <c r="AA731" s="2"/>
    </row>
    <row r="732" spans="1:27" ht="13" x14ac:dyDescent="0.1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  <c r="AA732" s="2"/>
    </row>
    <row r="733" spans="1:27" ht="13" x14ac:dyDescent="0.1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  <c r="AA733" s="2"/>
    </row>
    <row r="734" spans="1:27" ht="13" x14ac:dyDescent="0.1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  <c r="AA734" s="2"/>
    </row>
    <row r="735" spans="1:27" ht="13" x14ac:dyDescent="0.1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  <c r="AA735" s="2"/>
    </row>
    <row r="736" spans="1:27" ht="13" x14ac:dyDescent="0.1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  <c r="AA736" s="2"/>
    </row>
    <row r="737" spans="1:27" ht="13" x14ac:dyDescent="0.1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  <c r="AA737" s="2"/>
    </row>
    <row r="738" spans="1:27" ht="13" x14ac:dyDescent="0.1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  <c r="AA738" s="2"/>
    </row>
    <row r="739" spans="1:27" ht="13" x14ac:dyDescent="0.1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  <c r="AA739" s="2"/>
    </row>
    <row r="740" spans="1:27" ht="13" x14ac:dyDescent="0.1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  <c r="AA740" s="2"/>
    </row>
    <row r="741" spans="1:27" ht="13" x14ac:dyDescent="0.1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  <c r="AA741" s="2"/>
    </row>
    <row r="742" spans="1:27" ht="13" x14ac:dyDescent="0.1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  <c r="AA742" s="2"/>
    </row>
    <row r="743" spans="1:27" ht="13" x14ac:dyDescent="0.1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  <c r="AA743" s="2"/>
    </row>
    <row r="744" spans="1:27" ht="13" x14ac:dyDescent="0.1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  <c r="AA744" s="2"/>
    </row>
    <row r="745" spans="1:27" ht="13" x14ac:dyDescent="0.1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  <c r="AA745" s="2"/>
    </row>
    <row r="746" spans="1:27" ht="13" x14ac:dyDescent="0.1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  <c r="AA746" s="2"/>
    </row>
    <row r="747" spans="1:27" ht="13" x14ac:dyDescent="0.1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  <c r="AA747" s="2"/>
    </row>
    <row r="748" spans="1:27" ht="13" x14ac:dyDescent="0.1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  <c r="AA748" s="2"/>
    </row>
    <row r="749" spans="1:27" ht="13" x14ac:dyDescent="0.1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  <c r="AA749" s="2"/>
    </row>
    <row r="750" spans="1:27" ht="13" x14ac:dyDescent="0.1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  <c r="AA750" s="2"/>
    </row>
    <row r="751" spans="1:27" ht="13" x14ac:dyDescent="0.1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  <c r="AA751" s="2"/>
    </row>
    <row r="752" spans="1:27" ht="13" x14ac:dyDescent="0.1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  <c r="AA752" s="2"/>
    </row>
    <row r="753" spans="1:27" ht="13" x14ac:dyDescent="0.1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  <c r="AA753" s="2"/>
    </row>
    <row r="754" spans="1:27" ht="13" x14ac:dyDescent="0.1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  <c r="AA754" s="2"/>
    </row>
    <row r="755" spans="1:27" ht="13" x14ac:dyDescent="0.1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  <c r="AA755" s="2"/>
    </row>
    <row r="756" spans="1:27" ht="13" x14ac:dyDescent="0.1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  <c r="AA756" s="2"/>
    </row>
    <row r="757" spans="1:27" ht="13" x14ac:dyDescent="0.1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  <c r="AA757" s="2"/>
    </row>
    <row r="758" spans="1:27" ht="13" x14ac:dyDescent="0.1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  <c r="AA758" s="2"/>
    </row>
    <row r="759" spans="1:27" ht="13" x14ac:dyDescent="0.1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  <c r="AA759" s="2"/>
    </row>
    <row r="760" spans="1:27" ht="13" x14ac:dyDescent="0.1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  <c r="AA760" s="2"/>
    </row>
    <row r="761" spans="1:27" ht="13" x14ac:dyDescent="0.1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  <c r="AA761" s="2"/>
    </row>
    <row r="762" spans="1:27" ht="13" x14ac:dyDescent="0.1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  <c r="AA762" s="2"/>
    </row>
    <row r="763" spans="1:27" ht="13" x14ac:dyDescent="0.1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  <c r="AA763" s="2"/>
    </row>
    <row r="764" spans="1:27" ht="13" x14ac:dyDescent="0.1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  <c r="AA764" s="2"/>
    </row>
    <row r="765" spans="1:27" ht="13" x14ac:dyDescent="0.1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  <c r="AA765" s="2"/>
    </row>
    <row r="766" spans="1:27" ht="13" x14ac:dyDescent="0.1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  <c r="AA766" s="2"/>
    </row>
    <row r="767" spans="1:27" ht="13" x14ac:dyDescent="0.1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  <c r="AA767" s="2"/>
    </row>
    <row r="768" spans="1:27" ht="13" x14ac:dyDescent="0.1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  <c r="AA768" s="2"/>
    </row>
    <row r="769" spans="1:27" ht="13" x14ac:dyDescent="0.1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  <c r="AA769" s="2"/>
    </row>
    <row r="770" spans="1:27" ht="13" x14ac:dyDescent="0.1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  <c r="AA770" s="2"/>
    </row>
    <row r="771" spans="1:27" ht="13" x14ac:dyDescent="0.1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  <c r="AA771" s="2"/>
    </row>
    <row r="772" spans="1:27" ht="13" x14ac:dyDescent="0.1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  <c r="AA772" s="2"/>
    </row>
    <row r="773" spans="1:27" ht="13" x14ac:dyDescent="0.1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  <c r="AA773" s="2"/>
    </row>
    <row r="774" spans="1:27" ht="13" x14ac:dyDescent="0.1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  <c r="AA774" s="2"/>
    </row>
    <row r="775" spans="1:27" ht="13" x14ac:dyDescent="0.1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  <c r="AA775" s="2"/>
    </row>
    <row r="776" spans="1:27" ht="13" x14ac:dyDescent="0.1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  <c r="AA776" s="2"/>
    </row>
    <row r="777" spans="1:27" ht="13" x14ac:dyDescent="0.1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  <c r="AA777" s="2"/>
    </row>
    <row r="778" spans="1:27" ht="13" x14ac:dyDescent="0.1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  <c r="AA778" s="2"/>
    </row>
    <row r="779" spans="1:27" ht="13" x14ac:dyDescent="0.1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  <c r="AA779" s="2"/>
    </row>
    <row r="780" spans="1:27" ht="13" x14ac:dyDescent="0.1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  <c r="AA780" s="2"/>
    </row>
    <row r="781" spans="1:27" ht="13" x14ac:dyDescent="0.1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  <c r="AA781" s="2"/>
    </row>
    <row r="782" spans="1:27" ht="13" x14ac:dyDescent="0.1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  <c r="AA782" s="2"/>
    </row>
    <row r="783" spans="1:27" ht="13" x14ac:dyDescent="0.1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  <c r="AA783" s="2"/>
    </row>
    <row r="784" spans="1:27" ht="13" x14ac:dyDescent="0.1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  <c r="AA784" s="2"/>
    </row>
    <row r="785" spans="1:27" ht="13" x14ac:dyDescent="0.1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  <c r="AA785" s="2"/>
    </row>
    <row r="786" spans="1:27" ht="13" x14ac:dyDescent="0.1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  <c r="AA786" s="2"/>
    </row>
    <row r="787" spans="1:27" ht="13" x14ac:dyDescent="0.1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  <c r="AA787" s="2"/>
    </row>
    <row r="788" spans="1:27" ht="13" x14ac:dyDescent="0.1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  <c r="AA788" s="2"/>
    </row>
    <row r="789" spans="1:27" ht="13" x14ac:dyDescent="0.1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  <c r="AA789" s="2"/>
    </row>
    <row r="790" spans="1:27" ht="13" x14ac:dyDescent="0.1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  <c r="AA790" s="2"/>
    </row>
    <row r="791" spans="1:27" ht="13" x14ac:dyDescent="0.1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  <c r="AA791" s="2"/>
    </row>
    <row r="792" spans="1:27" ht="13" x14ac:dyDescent="0.1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  <c r="AA792" s="2"/>
    </row>
    <row r="793" spans="1:27" ht="13" x14ac:dyDescent="0.1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  <c r="AA793" s="2"/>
    </row>
    <row r="794" spans="1:27" ht="13" x14ac:dyDescent="0.1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  <c r="AA794" s="2"/>
    </row>
    <row r="795" spans="1:27" ht="13" x14ac:dyDescent="0.1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  <c r="AA795" s="2"/>
    </row>
    <row r="796" spans="1:27" ht="13" x14ac:dyDescent="0.1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  <c r="AA796" s="2"/>
    </row>
    <row r="797" spans="1:27" ht="13" x14ac:dyDescent="0.1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  <c r="AA797" s="2"/>
    </row>
    <row r="798" spans="1:27" ht="13" x14ac:dyDescent="0.1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  <c r="AA798" s="2"/>
    </row>
    <row r="799" spans="1:27" ht="13" x14ac:dyDescent="0.1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  <c r="AA799" s="2"/>
    </row>
    <row r="800" spans="1:27" ht="13" x14ac:dyDescent="0.1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  <c r="AA800" s="2"/>
    </row>
    <row r="801" spans="1:27" ht="13" x14ac:dyDescent="0.1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  <c r="AA801" s="2"/>
    </row>
    <row r="802" spans="1:27" ht="13" x14ac:dyDescent="0.1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  <c r="AA802" s="2"/>
    </row>
    <row r="803" spans="1:27" ht="13" x14ac:dyDescent="0.1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  <c r="AA803" s="2"/>
    </row>
    <row r="804" spans="1:27" ht="13" x14ac:dyDescent="0.1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  <c r="AA804" s="2"/>
    </row>
    <row r="805" spans="1:27" ht="13" x14ac:dyDescent="0.1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  <c r="AA805" s="2"/>
    </row>
    <row r="806" spans="1:27" ht="13" x14ac:dyDescent="0.1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  <c r="AA806" s="2"/>
    </row>
    <row r="807" spans="1:27" ht="13" x14ac:dyDescent="0.1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  <c r="AA807" s="2"/>
    </row>
    <row r="808" spans="1:27" ht="13" x14ac:dyDescent="0.1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  <c r="AA808" s="2"/>
    </row>
    <row r="809" spans="1:27" ht="13" x14ac:dyDescent="0.1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  <c r="AA809" s="2"/>
    </row>
    <row r="810" spans="1:27" ht="13" x14ac:dyDescent="0.1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  <c r="AA810" s="2"/>
    </row>
    <row r="811" spans="1:27" ht="13" x14ac:dyDescent="0.1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  <c r="AA811" s="2"/>
    </row>
    <row r="812" spans="1:27" ht="13" x14ac:dyDescent="0.1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  <c r="AA812" s="2"/>
    </row>
    <row r="813" spans="1:27" ht="13" x14ac:dyDescent="0.1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  <c r="AA813" s="2"/>
    </row>
    <row r="814" spans="1:27" ht="13" x14ac:dyDescent="0.1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  <c r="AA814" s="2"/>
    </row>
    <row r="815" spans="1:27" ht="13" x14ac:dyDescent="0.1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  <c r="AA815" s="2"/>
    </row>
    <row r="816" spans="1:27" ht="13" x14ac:dyDescent="0.1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  <c r="AA816" s="2"/>
    </row>
    <row r="817" spans="1:27" ht="13" x14ac:dyDescent="0.1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  <c r="AA817" s="2"/>
    </row>
    <row r="818" spans="1:27" ht="13" x14ac:dyDescent="0.1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  <c r="AA818" s="2"/>
    </row>
    <row r="819" spans="1:27" ht="13" x14ac:dyDescent="0.1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  <c r="AA819" s="2"/>
    </row>
    <row r="820" spans="1:27" ht="13" x14ac:dyDescent="0.1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  <c r="AA820" s="2"/>
    </row>
    <row r="821" spans="1:27" ht="13" x14ac:dyDescent="0.1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  <c r="AA821" s="2"/>
    </row>
    <row r="822" spans="1:27" ht="13" x14ac:dyDescent="0.1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  <c r="AA822" s="2"/>
    </row>
    <row r="823" spans="1:27" ht="13" x14ac:dyDescent="0.1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  <c r="AA823" s="2"/>
    </row>
    <row r="824" spans="1:27" ht="13" x14ac:dyDescent="0.1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  <c r="AA824" s="2"/>
    </row>
    <row r="825" spans="1:27" ht="13" x14ac:dyDescent="0.1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  <c r="AA825" s="2"/>
    </row>
    <row r="826" spans="1:27" ht="13" x14ac:dyDescent="0.1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  <c r="AA826" s="2"/>
    </row>
    <row r="827" spans="1:27" ht="13" x14ac:dyDescent="0.1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  <c r="AA827" s="2"/>
    </row>
    <row r="828" spans="1:27" ht="13" x14ac:dyDescent="0.1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  <c r="AA828" s="2"/>
    </row>
    <row r="829" spans="1:27" ht="13" x14ac:dyDescent="0.1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  <c r="AA829" s="2"/>
    </row>
    <row r="830" spans="1:27" ht="13" x14ac:dyDescent="0.1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  <c r="AA830" s="2"/>
    </row>
    <row r="831" spans="1:27" ht="13" x14ac:dyDescent="0.1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  <c r="AA831" s="2"/>
    </row>
    <row r="832" spans="1:27" ht="13" x14ac:dyDescent="0.1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  <c r="AA832" s="2"/>
    </row>
    <row r="833" spans="1:27" ht="13" x14ac:dyDescent="0.1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  <c r="AA833" s="2"/>
    </row>
    <row r="834" spans="1:27" ht="13" x14ac:dyDescent="0.1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  <c r="AA834" s="2"/>
    </row>
    <row r="835" spans="1:27" ht="13" x14ac:dyDescent="0.1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  <c r="AA835" s="2"/>
    </row>
    <row r="836" spans="1:27" ht="13" x14ac:dyDescent="0.1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  <c r="AA836" s="2"/>
    </row>
    <row r="837" spans="1:27" ht="13" x14ac:dyDescent="0.1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  <c r="AA837" s="2"/>
    </row>
    <row r="838" spans="1:27" ht="13" x14ac:dyDescent="0.1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  <c r="AA838" s="2"/>
    </row>
    <row r="839" spans="1:27" ht="13" x14ac:dyDescent="0.1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  <c r="AA839" s="2"/>
    </row>
    <row r="840" spans="1:27" ht="13" x14ac:dyDescent="0.1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  <c r="AA840" s="2"/>
    </row>
    <row r="841" spans="1:27" ht="13" x14ac:dyDescent="0.1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  <c r="AA841" s="2"/>
    </row>
    <row r="842" spans="1:27" ht="13" x14ac:dyDescent="0.1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  <c r="AA842" s="2"/>
    </row>
    <row r="843" spans="1:27" ht="13" x14ac:dyDescent="0.1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  <c r="AA843" s="2"/>
    </row>
    <row r="844" spans="1:27" ht="13" x14ac:dyDescent="0.1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  <c r="AA844" s="2"/>
    </row>
    <row r="845" spans="1:27" ht="13" x14ac:dyDescent="0.1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  <c r="AA845" s="2"/>
    </row>
    <row r="846" spans="1:27" ht="13" x14ac:dyDescent="0.1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  <c r="AA846" s="2"/>
    </row>
    <row r="847" spans="1:27" ht="13" x14ac:dyDescent="0.1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  <c r="AA847" s="2"/>
    </row>
    <row r="848" spans="1:27" ht="13" x14ac:dyDescent="0.1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  <c r="AA848" s="2"/>
    </row>
    <row r="849" spans="1:27" ht="13" x14ac:dyDescent="0.1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  <c r="AA849" s="2"/>
    </row>
    <row r="850" spans="1:27" ht="13" x14ac:dyDescent="0.1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  <c r="AA850" s="2"/>
    </row>
    <row r="851" spans="1:27" ht="13" x14ac:dyDescent="0.1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  <c r="AA851" s="2"/>
    </row>
    <row r="852" spans="1:27" ht="13" x14ac:dyDescent="0.1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  <c r="AA852" s="2"/>
    </row>
    <row r="853" spans="1:27" ht="13" x14ac:dyDescent="0.1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  <c r="AA853" s="2"/>
    </row>
    <row r="854" spans="1:27" ht="13" x14ac:dyDescent="0.1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  <c r="AA854" s="2"/>
    </row>
    <row r="855" spans="1:27" ht="13" x14ac:dyDescent="0.1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  <c r="AA855" s="2"/>
    </row>
    <row r="856" spans="1:27" ht="13" x14ac:dyDescent="0.1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  <c r="AA856" s="2"/>
    </row>
    <row r="857" spans="1:27" ht="13" x14ac:dyDescent="0.1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  <c r="AA857" s="2"/>
    </row>
    <row r="858" spans="1:27" ht="13" x14ac:dyDescent="0.1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  <c r="AA858" s="2"/>
    </row>
    <row r="859" spans="1:27" ht="13" x14ac:dyDescent="0.1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  <c r="AA859" s="2"/>
    </row>
    <row r="860" spans="1:27" ht="13" x14ac:dyDescent="0.1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  <c r="AA860" s="2"/>
    </row>
    <row r="861" spans="1:27" ht="13" x14ac:dyDescent="0.1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  <c r="AA861" s="2"/>
    </row>
    <row r="862" spans="1:27" ht="13" x14ac:dyDescent="0.1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  <c r="AA862" s="2"/>
    </row>
    <row r="863" spans="1:27" ht="13" x14ac:dyDescent="0.1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  <c r="AA863" s="2"/>
    </row>
    <row r="864" spans="1:27" ht="13" x14ac:dyDescent="0.1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  <c r="AA864" s="2"/>
    </row>
    <row r="865" spans="1:27" ht="13" x14ac:dyDescent="0.1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  <c r="AA865" s="2"/>
    </row>
    <row r="866" spans="1:27" ht="13" x14ac:dyDescent="0.1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  <c r="AA866" s="2"/>
    </row>
    <row r="867" spans="1:27" ht="13" x14ac:dyDescent="0.1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  <c r="AA867" s="2"/>
    </row>
    <row r="868" spans="1:27" ht="13" x14ac:dyDescent="0.1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  <c r="AA868" s="2"/>
    </row>
    <row r="869" spans="1:27" ht="13" x14ac:dyDescent="0.1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  <c r="AA869" s="2"/>
    </row>
    <row r="870" spans="1:27" ht="13" x14ac:dyDescent="0.1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  <c r="AA870" s="2"/>
    </row>
    <row r="871" spans="1:27" ht="13" x14ac:dyDescent="0.1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  <c r="AA871" s="2"/>
    </row>
    <row r="872" spans="1:27" ht="13" x14ac:dyDescent="0.1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  <c r="AA872" s="2"/>
    </row>
    <row r="873" spans="1:27" ht="13" x14ac:dyDescent="0.1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  <c r="AA873" s="2"/>
    </row>
    <row r="874" spans="1:27" ht="13" x14ac:dyDescent="0.1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  <c r="AA874" s="2"/>
    </row>
    <row r="875" spans="1:27" ht="13" x14ac:dyDescent="0.1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  <c r="AA875" s="2"/>
    </row>
    <row r="876" spans="1:27" ht="13" x14ac:dyDescent="0.1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  <c r="AA876" s="2"/>
    </row>
    <row r="877" spans="1:27" ht="13" x14ac:dyDescent="0.1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  <c r="AA877" s="2"/>
    </row>
    <row r="878" spans="1:27" ht="13" x14ac:dyDescent="0.1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  <c r="AA878" s="2"/>
    </row>
    <row r="879" spans="1:27" ht="13" x14ac:dyDescent="0.1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  <c r="AA879" s="2"/>
    </row>
    <row r="880" spans="1:27" ht="13" x14ac:dyDescent="0.1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  <c r="AA880" s="2"/>
    </row>
    <row r="881" spans="1:27" ht="13" x14ac:dyDescent="0.1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  <c r="AA881" s="2"/>
    </row>
    <row r="882" spans="1:27" ht="13" x14ac:dyDescent="0.1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  <c r="AA882" s="2"/>
    </row>
    <row r="883" spans="1:27" ht="13" x14ac:dyDescent="0.1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  <c r="AA883" s="2"/>
    </row>
    <row r="884" spans="1:27" ht="13" x14ac:dyDescent="0.1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  <c r="AA884" s="2"/>
    </row>
    <row r="885" spans="1:27" ht="13" x14ac:dyDescent="0.1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  <c r="AA885" s="2"/>
    </row>
    <row r="886" spans="1:27" ht="13" x14ac:dyDescent="0.1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  <c r="AA886" s="2"/>
    </row>
    <row r="887" spans="1:27" ht="13" x14ac:dyDescent="0.1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  <c r="AA887" s="2"/>
    </row>
    <row r="888" spans="1:27" ht="13" x14ac:dyDescent="0.1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  <c r="AA888" s="2"/>
    </row>
    <row r="889" spans="1:27" ht="13" x14ac:dyDescent="0.1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  <c r="AA889" s="2"/>
    </row>
    <row r="890" spans="1:27" ht="13" x14ac:dyDescent="0.1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  <c r="AA890" s="2"/>
    </row>
    <row r="891" spans="1:27" ht="13" x14ac:dyDescent="0.1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  <c r="AA891" s="2"/>
    </row>
    <row r="892" spans="1:27" ht="13" x14ac:dyDescent="0.1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  <c r="AA892" s="2"/>
    </row>
    <row r="893" spans="1:27" ht="13" x14ac:dyDescent="0.1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  <c r="AA893" s="2"/>
    </row>
    <row r="894" spans="1:27" ht="13" x14ac:dyDescent="0.1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  <c r="AA894" s="2"/>
    </row>
    <row r="895" spans="1:27" ht="13" x14ac:dyDescent="0.1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  <c r="AA895" s="2"/>
    </row>
    <row r="896" spans="1:27" ht="13" x14ac:dyDescent="0.1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  <c r="AA896" s="2"/>
    </row>
    <row r="897" spans="1:27" ht="13" x14ac:dyDescent="0.1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  <c r="AA897" s="2"/>
    </row>
    <row r="898" spans="1:27" ht="13" x14ac:dyDescent="0.1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  <c r="AA898" s="2"/>
    </row>
    <row r="899" spans="1:27" ht="13" x14ac:dyDescent="0.1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  <c r="AA899" s="2"/>
    </row>
    <row r="900" spans="1:27" ht="13" x14ac:dyDescent="0.1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  <c r="AA900" s="2"/>
    </row>
    <row r="901" spans="1:27" ht="13" x14ac:dyDescent="0.1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  <c r="AA901" s="2"/>
    </row>
    <row r="902" spans="1:27" ht="13" x14ac:dyDescent="0.1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  <c r="AA902" s="2"/>
    </row>
    <row r="903" spans="1:27" ht="13" x14ac:dyDescent="0.1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  <c r="AA903" s="2"/>
    </row>
    <row r="904" spans="1:27" ht="13" x14ac:dyDescent="0.1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  <c r="AA904" s="2"/>
    </row>
    <row r="905" spans="1:27" ht="13" x14ac:dyDescent="0.1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  <c r="AA905" s="2"/>
    </row>
    <row r="906" spans="1:27" ht="13" x14ac:dyDescent="0.1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  <c r="AA906" s="2"/>
    </row>
    <row r="907" spans="1:27" ht="13" x14ac:dyDescent="0.1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  <c r="AA907" s="2"/>
    </row>
    <row r="908" spans="1:27" ht="13" x14ac:dyDescent="0.1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  <c r="AA908" s="2"/>
    </row>
    <row r="909" spans="1:27" ht="13" x14ac:dyDescent="0.1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  <c r="AA909" s="2"/>
    </row>
    <row r="910" spans="1:27" ht="13" x14ac:dyDescent="0.1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  <c r="AA910" s="2"/>
    </row>
    <row r="911" spans="1:27" ht="13" x14ac:dyDescent="0.1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  <c r="AA911" s="2"/>
    </row>
    <row r="912" spans="1:27" ht="13" x14ac:dyDescent="0.1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  <c r="AA912" s="2"/>
    </row>
    <row r="913" spans="1:27" ht="13" x14ac:dyDescent="0.1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  <c r="AA913" s="2"/>
    </row>
    <row r="914" spans="1:27" ht="13" x14ac:dyDescent="0.1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  <c r="AA914" s="2"/>
    </row>
    <row r="915" spans="1:27" ht="13" x14ac:dyDescent="0.1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  <c r="AA915" s="2"/>
    </row>
    <row r="916" spans="1:27" ht="13" x14ac:dyDescent="0.1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  <c r="AA916" s="2"/>
    </row>
    <row r="917" spans="1:27" ht="13" x14ac:dyDescent="0.1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  <c r="AA917" s="2"/>
    </row>
    <row r="918" spans="1:27" ht="13" x14ac:dyDescent="0.1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  <c r="AA918" s="2"/>
    </row>
    <row r="919" spans="1:27" ht="13" x14ac:dyDescent="0.1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  <c r="AA919" s="2"/>
    </row>
    <row r="920" spans="1:27" ht="13" x14ac:dyDescent="0.1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  <c r="AA920" s="2"/>
    </row>
    <row r="921" spans="1:27" ht="13" x14ac:dyDescent="0.1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  <c r="AA921" s="2"/>
    </row>
    <row r="922" spans="1:27" ht="13" x14ac:dyDescent="0.1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  <c r="AA922" s="2"/>
    </row>
    <row r="923" spans="1:27" ht="13" x14ac:dyDescent="0.1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  <c r="AA923" s="2"/>
    </row>
    <row r="924" spans="1:27" ht="13" x14ac:dyDescent="0.1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  <c r="AA924" s="2"/>
    </row>
    <row r="925" spans="1:27" ht="13" x14ac:dyDescent="0.1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  <c r="AA925" s="2"/>
    </row>
    <row r="926" spans="1:27" ht="13" x14ac:dyDescent="0.1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  <c r="AA926" s="2"/>
    </row>
    <row r="927" spans="1:27" ht="13" x14ac:dyDescent="0.1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  <c r="AA927" s="2"/>
    </row>
    <row r="928" spans="1:27" ht="13" x14ac:dyDescent="0.1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  <c r="AA928" s="2"/>
    </row>
    <row r="929" spans="1:27" ht="13" x14ac:dyDescent="0.1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  <c r="AA929" s="2"/>
    </row>
    <row r="930" spans="1:27" ht="13" x14ac:dyDescent="0.1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  <c r="AA930" s="2"/>
    </row>
    <row r="931" spans="1:27" ht="13" x14ac:dyDescent="0.1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  <c r="AA931" s="2"/>
    </row>
    <row r="932" spans="1:27" ht="13" x14ac:dyDescent="0.1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  <c r="AA932" s="2"/>
    </row>
    <row r="933" spans="1:27" ht="13" x14ac:dyDescent="0.1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  <c r="AA933" s="2"/>
    </row>
    <row r="934" spans="1:27" ht="13" x14ac:dyDescent="0.1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  <c r="AA934" s="2"/>
    </row>
    <row r="935" spans="1:27" ht="13" x14ac:dyDescent="0.1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  <c r="AA935" s="2"/>
    </row>
    <row r="936" spans="1:27" ht="13" x14ac:dyDescent="0.1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</row>
    <row r="937" spans="1:27" ht="13" x14ac:dyDescent="0.1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  <c r="AA937" s="2"/>
    </row>
    <row r="938" spans="1:27" ht="13" x14ac:dyDescent="0.1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  <c r="AA938" s="2"/>
    </row>
    <row r="939" spans="1:27" ht="13" x14ac:dyDescent="0.1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  <c r="AA939" s="2"/>
    </row>
    <row r="940" spans="1:27" ht="13" x14ac:dyDescent="0.1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  <c r="AA940" s="2"/>
    </row>
    <row r="941" spans="1:27" ht="13" x14ac:dyDescent="0.1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  <c r="AA941" s="2"/>
    </row>
    <row r="942" spans="1:27" ht="13" x14ac:dyDescent="0.1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  <c r="AA942" s="2"/>
    </row>
    <row r="943" spans="1:27" ht="13" x14ac:dyDescent="0.1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  <c r="AA943" s="2"/>
    </row>
    <row r="944" spans="1:27" ht="13" x14ac:dyDescent="0.1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  <c r="AA944" s="2"/>
    </row>
    <row r="945" spans="1:27" ht="13" x14ac:dyDescent="0.1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  <c r="AA945" s="2"/>
    </row>
    <row r="946" spans="1:27" ht="13" x14ac:dyDescent="0.1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  <c r="AA946" s="2"/>
    </row>
    <row r="947" spans="1:27" ht="13" x14ac:dyDescent="0.1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  <c r="AA947" s="2"/>
    </row>
    <row r="948" spans="1:27" ht="13" x14ac:dyDescent="0.1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  <c r="AA948" s="2"/>
    </row>
    <row r="949" spans="1:27" ht="13" x14ac:dyDescent="0.1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  <c r="AA949" s="2"/>
    </row>
    <row r="950" spans="1:27" ht="13" x14ac:dyDescent="0.1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  <c r="AA950" s="2"/>
    </row>
    <row r="951" spans="1:27" ht="13" x14ac:dyDescent="0.1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  <c r="AA951" s="2"/>
    </row>
    <row r="952" spans="1:27" ht="13" x14ac:dyDescent="0.1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  <c r="AA952" s="2"/>
    </row>
    <row r="953" spans="1:27" ht="13" x14ac:dyDescent="0.1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  <c r="AA953" s="2"/>
    </row>
    <row r="954" spans="1:27" ht="13" x14ac:dyDescent="0.1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  <c r="AA954" s="2"/>
    </row>
    <row r="955" spans="1:27" ht="13" x14ac:dyDescent="0.1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  <c r="AA955" s="2"/>
    </row>
    <row r="956" spans="1:27" ht="13" x14ac:dyDescent="0.1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  <c r="AA956" s="2"/>
    </row>
    <row r="957" spans="1:27" ht="13" x14ac:dyDescent="0.1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  <c r="AA957" s="2"/>
    </row>
    <row r="958" spans="1:27" ht="13" x14ac:dyDescent="0.1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  <c r="AA958" s="2"/>
    </row>
    <row r="959" spans="1:27" ht="13" x14ac:dyDescent="0.1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  <c r="AA959" s="2"/>
    </row>
    <row r="960" spans="1:27" ht="13" x14ac:dyDescent="0.1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  <c r="AA960" s="2"/>
    </row>
    <row r="961" spans="1:27" ht="13" x14ac:dyDescent="0.1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  <c r="AA961" s="2"/>
    </row>
    <row r="962" spans="1:27" ht="13" x14ac:dyDescent="0.1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  <c r="AA962" s="2"/>
    </row>
    <row r="963" spans="1:27" ht="13" x14ac:dyDescent="0.1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  <c r="AA963" s="2"/>
    </row>
    <row r="964" spans="1:27" ht="13" x14ac:dyDescent="0.1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  <c r="AA964" s="2"/>
    </row>
    <row r="965" spans="1:27" ht="13" x14ac:dyDescent="0.1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  <c r="AA965" s="2"/>
    </row>
    <row r="966" spans="1:27" ht="13" x14ac:dyDescent="0.1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  <c r="AA966" s="2"/>
    </row>
    <row r="967" spans="1:27" ht="13" x14ac:dyDescent="0.1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  <c r="AA967" s="2"/>
    </row>
    <row r="968" spans="1:27" ht="13" x14ac:dyDescent="0.1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  <c r="AA968" s="2"/>
    </row>
    <row r="969" spans="1:27" ht="13" x14ac:dyDescent="0.1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  <c r="AA969" s="2"/>
    </row>
    <row r="970" spans="1:27" ht="13" x14ac:dyDescent="0.1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  <c r="AA970" s="2"/>
    </row>
    <row r="971" spans="1:27" ht="13" x14ac:dyDescent="0.1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  <c r="AA971" s="2"/>
    </row>
    <row r="972" spans="1:27" ht="13" x14ac:dyDescent="0.1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  <c r="AA972" s="2"/>
    </row>
    <row r="973" spans="1:27" ht="13" x14ac:dyDescent="0.1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  <c r="AA973" s="2"/>
    </row>
    <row r="974" spans="1:27" ht="13" x14ac:dyDescent="0.1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  <c r="AA974" s="2"/>
    </row>
    <row r="975" spans="1:27" ht="13" x14ac:dyDescent="0.1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  <c r="AA975" s="2"/>
    </row>
    <row r="976" spans="1:27" ht="13" x14ac:dyDescent="0.1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  <c r="AA976" s="2"/>
    </row>
    <row r="977" spans="1:27" ht="13" x14ac:dyDescent="0.1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  <c r="AA977" s="2"/>
    </row>
    <row r="978" spans="1:27" ht="13" x14ac:dyDescent="0.1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  <c r="AA978" s="2"/>
    </row>
    <row r="979" spans="1:27" ht="13" x14ac:dyDescent="0.1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  <c r="AA979" s="2"/>
    </row>
    <row r="980" spans="1:27" ht="13" x14ac:dyDescent="0.1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  <c r="AA980" s="2"/>
    </row>
    <row r="981" spans="1:27" ht="13" x14ac:dyDescent="0.1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  <c r="AA981" s="2"/>
    </row>
    <row r="982" spans="1:27" ht="13" x14ac:dyDescent="0.1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  <c r="AA982" s="2"/>
    </row>
    <row r="983" spans="1:27" ht="13" x14ac:dyDescent="0.1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  <c r="AA983" s="2"/>
    </row>
    <row r="984" spans="1:27" ht="13" x14ac:dyDescent="0.1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  <c r="AA984" s="2"/>
    </row>
    <row r="985" spans="1:27" ht="13" x14ac:dyDescent="0.1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  <c r="AA985" s="2"/>
    </row>
    <row r="986" spans="1:27" ht="13" x14ac:dyDescent="0.1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  <c r="AA986" s="2"/>
    </row>
    <row r="987" spans="1:27" ht="13" x14ac:dyDescent="0.1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  <c r="AA987" s="2"/>
    </row>
    <row r="988" spans="1:27" ht="13" x14ac:dyDescent="0.1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  <c r="AA988" s="2"/>
    </row>
    <row r="989" spans="1:27" ht="13" x14ac:dyDescent="0.1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  <c r="AA989" s="2"/>
    </row>
    <row r="990" spans="1:27" ht="13" x14ac:dyDescent="0.1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  <c r="AA990" s="2"/>
    </row>
    <row r="991" spans="1:27" ht="13" x14ac:dyDescent="0.1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  <c r="AA991" s="2"/>
    </row>
    <row r="992" spans="1:27" ht="13" x14ac:dyDescent="0.1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  <c r="AA992" s="2"/>
    </row>
    <row r="993" spans="1:27" ht="13" x14ac:dyDescent="0.1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  <c r="AA993" s="2"/>
    </row>
    <row r="994" spans="1:27" ht="13" x14ac:dyDescent="0.1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  <c r="AA994" s="2"/>
    </row>
    <row r="995" spans="1:27" ht="13" x14ac:dyDescent="0.1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</row>
    <row r="996" spans="1:27" ht="13" x14ac:dyDescent="0.1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</row>
    <row r="997" spans="1:27" ht="13" x14ac:dyDescent="0.1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</row>
    <row r="998" spans="1:27" ht="13" x14ac:dyDescent="0.1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  <c r="AA998" s="2"/>
    </row>
    <row r="999" spans="1:27" ht="13" x14ac:dyDescent="0.1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  <c r="AA999" s="2"/>
    </row>
    <row r="1000" spans="1:27" ht="13" x14ac:dyDescent="0.1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  <c r="AA1000" s="2"/>
    </row>
    <row r="1001" spans="1:27" ht="13" x14ac:dyDescent="0.1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  <c r="U1001" s="2"/>
      <c r="V1001" s="2"/>
      <c r="W1001" s="2"/>
      <c r="X1001" s="2"/>
      <c r="Y1001" s="2"/>
      <c r="Z1001" s="2"/>
      <c r="AA1001" s="2"/>
    </row>
    <row r="1002" spans="1:27" ht="13" x14ac:dyDescent="0.1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  <c r="U1002" s="2"/>
      <c r="V1002" s="2"/>
      <c r="W1002" s="2"/>
      <c r="X1002" s="2"/>
      <c r="Y1002" s="2"/>
      <c r="Z1002" s="2"/>
      <c r="AA1002" s="2"/>
    </row>
    <row r="1003" spans="1:27" ht="13" x14ac:dyDescent="0.1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  <c r="U1003" s="2"/>
      <c r="V1003" s="2"/>
      <c r="W1003" s="2"/>
      <c r="X1003" s="2"/>
      <c r="Y1003" s="2"/>
      <c r="Z1003" s="2"/>
      <c r="AA1003" s="2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outlinePr summaryBelow="0" summaryRight="0"/>
  </sheetPr>
  <dimension ref="A3:R32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baseColWidth="10" defaultColWidth="14.5" defaultRowHeight="15.75" customHeight="1" x14ac:dyDescent="0.15"/>
  <cols>
    <col min="1" max="1" width="22.6640625" customWidth="1"/>
  </cols>
  <sheetData>
    <row r="3" spans="1:15" ht="15.75" customHeight="1" x14ac:dyDescent="0.15">
      <c r="A3" s="3" t="s">
        <v>0</v>
      </c>
      <c r="B3" s="13" t="s">
        <v>57</v>
      </c>
      <c r="C3" s="13" t="s">
        <v>58</v>
      </c>
      <c r="D3" s="13" t="s">
        <v>59</v>
      </c>
      <c r="E3" s="13" t="s">
        <v>60</v>
      </c>
      <c r="F3" s="13" t="s">
        <v>61</v>
      </c>
      <c r="G3" s="13" t="s">
        <v>62</v>
      </c>
      <c r="H3" s="13" t="s">
        <v>63</v>
      </c>
      <c r="I3" s="13" t="s">
        <v>64</v>
      </c>
      <c r="J3" s="13" t="s">
        <v>65</v>
      </c>
      <c r="K3" s="13" t="s">
        <v>66</v>
      </c>
      <c r="L3" s="13" t="s">
        <v>67</v>
      </c>
      <c r="M3" s="13" t="s">
        <v>68</v>
      </c>
      <c r="N3" s="13" t="s">
        <v>69</v>
      </c>
    </row>
    <row r="4" spans="1:15" ht="15.75" customHeight="1" x14ac:dyDescent="0.15">
      <c r="A4" s="2" t="s">
        <v>10</v>
      </c>
      <c r="B4" s="33">
        <f t="shared" ref="B4:B6" si="0">O4/12</f>
        <v>83.333333333333329</v>
      </c>
      <c r="C4" s="33">
        <f t="shared" ref="C4:M4" si="1">B4</f>
        <v>83.333333333333329</v>
      </c>
      <c r="D4" s="33">
        <f t="shared" si="1"/>
        <v>83.333333333333329</v>
      </c>
      <c r="E4" s="33">
        <f t="shared" si="1"/>
        <v>83.333333333333329</v>
      </c>
      <c r="F4" s="33">
        <f t="shared" si="1"/>
        <v>83.333333333333329</v>
      </c>
      <c r="G4" s="33">
        <f t="shared" si="1"/>
        <v>83.333333333333329</v>
      </c>
      <c r="H4" s="33">
        <f t="shared" si="1"/>
        <v>83.333333333333329</v>
      </c>
      <c r="I4" s="33">
        <f t="shared" si="1"/>
        <v>83.333333333333329</v>
      </c>
      <c r="J4" s="33">
        <f t="shared" si="1"/>
        <v>83.333333333333329</v>
      </c>
      <c r="K4" s="33">
        <f t="shared" si="1"/>
        <v>83.333333333333329</v>
      </c>
      <c r="L4" s="33">
        <f t="shared" si="1"/>
        <v>83.333333333333329</v>
      </c>
      <c r="M4" s="33">
        <f t="shared" si="1"/>
        <v>83.333333333333329</v>
      </c>
      <c r="O4" s="13">
        <v>1000</v>
      </c>
    </row>
    <row r="5" spans="1:15" ht="15.75" customHeight="1" x14ac:dyDescent="0.15">
      <c r="A5" s="2" t="s">
        <v>12</v>
      </c>
      <c r="B5" s="33">
        <f t="shared" si="0"/>
        <v>83.333333333333329</v>
      </c>
      <c r="C5" s="33">
        <f t="shared" ref="C5:M5" si="2">B5</f>
        <v>83.333333333333329</v>
      </c>
      <c r="D5" s="33">
        <f t="shared" si="2"/>
        <v>83.333333333333329</v>
      </c>
      <c r="E5" s="33">
        <f t="shared" si="2"/>
        <v>83.333333333333329</v>
      </c>
      <c r="F5" s="33">
        <f t="shared" si="2"/>
        <v>83.333333333333329</v>
      </c>
      <c r="G5" s="33">
        <f t="shared" si="2"/>
        <v>83.333333333333329</v>
      </c>
      <c r="H5" s="33">
        <f t="shared" si="2"/>
        <v>83.333333333333329</v>
      </c>
      <c r="I5" s="33">
        <f t="shared" si="2"/>
        <v>83.333333333333329</v>
      </c>
      <c r="J5" s="33">
        <f t="shared" si="2"/>
        <v>83.333333333333329</v>
      </c>
      <c r="K5" s="33">
        <f t="shared" si="2"/>
        <v>83.333333333333329</v>
      </c>
      <c r="L5" s="33">
        <f t="shared" si="2"/>
        <v>83.333333333333329</v>
      </c>
      <c r="M5" s="33">
        <f t="shared" si="2"/>
        <v>83.333333333333329</v>
      </c>
      <c r="O5" s="13">
        <v>1000</v>
      </c>
    </row>
    <row r="6" spans="1:15" ht="15.75" customHeight="1" x14ac:dyDescent="0.15">
      <c r="A6" s="2" t="s">
        <v>15</v>
      </c>
      <c r="B6" s="33">
        <f t="shared" si="0"/>
        <v>1341.6666666666667</v>
      </c>
      <c r="C6" s="33">
        <f t="shared" ref="C6:M6" si="3">B6</f>
        <v>1341.6666666666667</v>
      </c>
      <c r="D6" s="33">
        <f t="shared" si="3"/>
        <v>1341.6666666666667</v>
      </c>
      <c r="E6" s="33">
        <f t="shared" si="3"/>
        <v>1341.6666666666667</v>
      </c>
      <c r="F6" s="33">
        <f t="shared" si="3"/>
        <v>1341.6666666666667</v>
      </c>
      <c r="G6" s="33">
        <f t="shared" si="3"/>
        <v>1341.6666666666667</v>
      </c>
      <c r="H6" s="33">
        <f t="shared" si="3"/>
        <v>1341.6666666666667</v>
      </c>
      <c r="I6" s="33">
        <f t="shared" si="3"/>
        <v>1341.6666666666667</v>
      </c>
      <c r="J6" s="33">
        <f t="shared" si="3"/>
        <v>1341.6666666666667</v>
      </c>
      <c r="K6" s="33">
        <f t="shared" si="3"/>
        <v>1341.6666666666667</v>
      </c>
      <c r="L6" s="33">
        <f t="shared" si="3"/>
        <v>1341.6666666666667</v>
      </c>
      <c r="M6" s="33">
        <f t="shared" si="3"/>
        <v>1341.6666666666667</v>
      </c>
      <c r="O6" s="13">
        <v>16100</v>
      </c>
    </row>
    <row r="7" spans="1:15" ht="15.75" customHeight="1" x14ac:dyDescent="0.15">
      <c r="A7" s="2" t="s">
        <v>14</v>
      </c>
    </row>
    <row r="8" spans="1:15" ht="15.75" customHeight="1" x14ac:dyDescent="0.15">
      <c r="A8" s="2" t="s">
        <v>9</v>
      </c>
      <c r="B8" s="33">
        <f>O8/12</f>
        <v>166.66666666666666</v>
      </c>
      <c r="C8" s="33">
        <f t="shared" ref="C8:M8" si="4">B8</f>
        <v>166.66666666666666</v>
      </c>
      <c r="D8" s="33">
        <f t="shared" si="4"/>
        <v>166.66666666666666</v>
      </c>
      <c r="E8" s="33">
        <f t="shared" si="4"/>
        <v>166.66666666666666</v>
      </c>
      <c r="F8" s="33">
        <f t="shared" si="4"/>
        <v>166.66666666666666</v>
      </c>
      <c r="G8" s="33">
        <f t="shared" si="4"/>
        <v>166.66666666666666</v>
      </c>
      <c r="H8" s="33">
        <f t="shared" si="4"/>
        <v>166.66666666666666</v>
      </c>
      <c r="I8" s="33">
        <f t="shared" si="4"/>
        <v>166.66666666666666</v>
      </c>
      <c r="J8" s="33">
        <f t="shared" si="4"/>
        <v>166.66666666666666</v>
      </c>
      <c r="K8" s="33">
        <f t="shared" si="4"/>
        <v>166.66666666666666</v>
      </c>
      <c r="L8" s="33">
        <f t="shared" si="4"/>
        <v>166.66666666666666</v>
      </c>
      <c r="M8" s="33">
        <f t="shared" si="4"/>
        <v>166.66666666666666</v>
      </c>
      <c r="O8" s="13">
        <v>2000</v>
      </c>
    </row>
    <row r="9" spans="1:15" ht="15.75" customHeight="1" x14ac:dyDescent="0.15">
      <c r="A9" s="2" t="s">
        <v>11</v>
      </c>
    </row>
    <row r="10" spans="1:15" ht="15.75" customHeight="1" x14ac:dyDescent="0.15">
      <c r="A10" s="2" t="s">
        <v>7</v>
      </c>
      <c r="B10" s="33">
        <f>O10/12</f>
        <v>18091.25</v>
      </c>
      <c r="C10" s="33">
        <f t="shared" ref="C10:M10" si="5">B10</f>
        <v>18091.25</v>
      </c>
      <c r="D10" s="33">
        <f t="shared" si="5"/>
        <v>18091.25</v>
      </c>
      <c r="E10" s="33">
        <f t="shared" si="5"/>
        <v>18091.25</v>
      </c>
      <c r="F10" s="33">
        <f t="shared" si="5"/>
        <v>18091.25</v>
      </c>
      <c r="G10" s="33">
        <f t="shared" si="5"/>
        <v>18091.25</v>
      </c>
      <c r="H10" s="33">
        <f t="shared" si="5"/>
        <v>18091.25</v>
      </c>
      <c r="I10" s="33">
        <f t="shared" si="5"/>
        <v>18091.25</v>
      </c>
      <c r="J10" s="33">
        <f t="shared" si="5"/>
        <v>18091.25</v>
      </c>
      <c r="K10" s="33">
        <f t="shared" si="5"/>
        <v>18091.25</v>
      </c>
      <c r="L10" s="33">
        <f t="shared" si="5"/>
        <v>18091.25</v>
      </c>
      <c r="M10" s="33">
        <f t="shared" si="5"/>
        <v>18091.25</v>
      </c>
      <c r="O10" s="13">
        <v>217095</v>
      </c>
    </row>
    <row r="11" spans="1:15" ht="15.75" customHeight="1" x14ac:dyDescent="0.15">
      <c r="A11" s="2" t="s">
        <v>13</v>
      </c>
    </row>
    <row r="12" spans="1:15" ht="15.75" customHeight="1" x14ac:dyDescent="0.15">
      <c r="A12" s="2" t="s">
        <v>18</v>
      </c>
      <c r="B12" s="33">
        <f>O12/12</f>
        <v>1224.3333333333333</v>
      </c>
      <c r="C12" s="33">
        <f t="shared" ref="C12:M12" si="6">B12</f>
        <v>1224.3333333333333</v>
      </c>
      <c r="D12" s="33">
        <f t="shared" si="6"/>
        <v>1224.3333333333333</v>
      </c>
      <c r="E12" s="33">
        <f t="shared" si="6"/>
        <v>1224.3333333333333</v>
      </c>
      <c r="F12" s="33">
        <f t="shared" si="6"/>
        <v>1224.3333333333333</v>
      </c>
      <c r="G12" s="33">
        <f t="shared" si="6"/>
        <v>1224.3333333333333</v>
      </c>
      <c r="H12" s="33">
        <f t="shared" si="6"/>
        <v>1224.3333333333333</v>
      </c>
      <c r="I12" s="33">
        <f t="shared" si="6"/>
        <v>1224.3333333333333</v>
      </c>
      <c r="J12" s="33">
        <f t="shared" si="6"/>
        <v>1224.3333333333333</v>
      </c>
      <c r="K12" s="33">
        <f t="shared" si="6"/>
        <v>1224.3333333333333</v>
      </c>
      <c r="L12" s="33">
        <f t="shared" si="6"/>
        <v>1224.3333333333333</v>
      </c>
      <c r="M12" s="33">
        <f t="shared" si="6"/>
        <v>1224.3333333333333</v>
      </c>
      <c r="O12" s="13">
        <v>14692</v>
      </c>
    </row>
    <row r="13" spans="1:15" ht="15.75" customHeight="1" x14ac:dyDescent="0.15">
      <c r="A13" s="2" t="s">
        <v>19</v>
      </c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</row>
    <row r="14" spans="1:15" ht="15.75" customHeight="1" x14ac:dyDescent="0.15">
      <c r="A14" s="2" t="s">
        <v>8</v>
      </c>
      <c r="B14" s="13">
        <v>1166</v>
      </c>
      <c r="C14">
        <f t="shared" ref="C14:F14" si="7">B14</f>
        <v>1166</v>
      </c>
      <c r="D14">
        <f t="shared" si="7"/>
        <v>1166</v>
      </c>
      <c r="E14">
        <f t="shared" si="7"/>
        <v>1166</v>
      </c>
      <c r="F14">
        <f t="shared" si="7"/>
        <v>1166</v>
      </c>
      <c r="J14" s="13">
        <v>1166</v>
      </c>
      <c r="K14" s="13">
        <v>1166</v>
      </c>
      <c r="L14" s="13">
        <v>1166</v>
      </c>
      <c r="M14" s="13">
        <v>1166</v>
      </c>
      <c r="O14" s="13">
        <v>10494</v>
      </c>
    </row>
    <row r="15" spans="1:15" ht="15.75" customHeight="1" x14ac:dyDescent="0.15">
      <c r="A15" s="2" t="s">
        <v>20</v>
      </c>
      <c r="B15" s="33">
        <f>O15/12</f>
        <v>0</v>
      </c>
      <c r="C15" s="33">
        <f t="shared" ref="C15:M15" si="8">B15</f>
        <v>0</v>
      </c>
      <c r="D15" s="33">
        <f t="shared" si="8"/>
        <v>0</v>
      </c>
      <c r="E15" s="33">
        <f t="shared" si="8"/>
        <v>0</v>
      </c>
      <c r="F15" s="33">
        <f t="shared" si="8"/>
        <v>0</v>
      </c>
      <c r="G15" s="33">
        <f t="shared" si="8"/>
        <v>0</v>
      </c>
      <c r="H15" s="33">
        <f t="shared" si="8"/>
        <v>0</v>
      </c>
      <c r="I15" s="33">
        <f t="shared" si="8"/>
        <v>0</v>
      </c>
      <c r="J15" s="33">
        <f t="shared" si="8"/>
        <v>0</v>
      </c>
      <c r="K15" s="33">
        <f t="shared" si="8"/>
        <v>0</v>
      </c>
      <c r="L15" s="33">
        <f t="shared" si="8"/>
        <v>0</v>
      </c>
      <c r="M15" s="33">
        <f t="shared" si="8"/>
        <v>0</v>
      </c>
    </row>
    <row r="16" spans="1:15" ht="15.75" customHeight="1" x14ac:dyDescent="0.15">
      <c r="A16" s="2" t="s">
        <v>22</v>
      </c>
    </row>
    <row r="17" spans="1:18" ht="15.75" customHeight="1" x14ac:dyDescent="0.15">
      <c r="A17" s="2"/>
    </row>
    <row r="18" spans="1:18" ht="15.75" customHeight="1" x14ac:dyDescent="0.15">
      <c r="A18" s="3" t="s">
        <v>23</v>
      </c>
      <c r="P18" s="13" t="s">
        <v>70</v>
      </c>
      <c r="Q18" s="13" t="s">
        <v>71</v>
      </c>
    </row>
    <row r="19" spans="1:18" ht="15.75" customHeight="1" x14ac:dyDescent="0.15">
      <c r="A19" s="2" t="s">
        <v>24</v>
      </c>
      <c r="B19" s="33">
        <f t="shared" ref="B19:B21" si="9">O19/12</f>
        <v>2474.0833333333335</v>
      </c>
      <c r="C19" s="33">
        <f t="shared" ref="C19:M19" si="10">B19</f>
        <v>2474.0833333333335</v>
      </c>
      <c r="D19" s="33">
        <f t="shared" si="10"/>
        <v>2474.0833333333335</v>
      </c>
      <c r="E19" s="33">
        <f t="shared" si="10"/>
        <v>2474.0833333333335</v>
      </c>
      <c r="F19" s="33">
        <f t="shared" si="10"/>
        <v>2474.0833333333335</v>
      </c>
      <c r="G19" s="33">
        <f t="shared" si="10"/>
        <v>2474.0833333333335</v>
      </c>
      <c r="H19" s="33">
        <f t="shared" si="10"/>
        <v>2474.0833333333335</v>
      </c>
      <c r="I19" s="33">
        <f t="shared" si="10"/>
        <v>2474.0833333333335</v>
      </c>
      <c r="J19" s="33">
        <f t="shared" si="10"/>
        <v>2474.0833333333335</v>
      </c>
      <c r="K19" s="33">
        <f t="shared" si="10"/>
        <v>2474.0833333333335</v>
      </c>
      <c r="L19" s="33">
        <f t="shared" si="10"/>
        <v>2474.0833333333335</v>
      </c>
      <c r="M19" s="33">
        <f t="shared" si="10"/>
        <v>2474.0833333333335</v>
      </c>
      <c r="N19" s="33">
        <f t="shared" ref="N19:N27" si="11">SUM(B19:M19)</f>
        <v>29688.999999999996</v>
      </c>
      <c r="O19" s="34">
        <v>29689</v>
      </c>
      <c r="P19" s="35">
        <f>(1200+500)/12</f>
        <v>141.66666666666666</v>
      </c>
      <c r="Q19" s="34">
        <v>27989</v>
      </c>
    </row>
    <row r="20" spans="1:18" ht="15.75" customHeight="1" x14ac:dyDescent="0.15">
      <c r="A20" s="2" t="s">
        <v>25</v>
      </c>
      <c r="B20" s="33">
        <f t="shared" si="9"/>
        <v>83.333333333333329</v>
      </c>
      <c r="C20" s="33">
        <f t="shared" ref="C20:M20" si="12">B20</f>
        <v>83.333333333333329</v>
      </c>
      <c r="D20" s="33">
        <f t="shared" si="12"/>
        <v>83.333333333333329</v>
      </c>
      <c r="E20" s="33">
        <f t="shared" si="12"/>
        <v>83.333333333333329</v>
      </c>
      <c r="F20" s="33">
        <f t="shared" si="12"/>
        <v>83.333333333333329</v>
      </c>
      <c r="G20" s="33">
        <f t="shared" si="12"/>
        <v>83.333333333333329</v>
      </c>
      <c r="H20" s="33">
        <f t="shared" si="12"/>
        <v>83.333333333333329</v>
      </c>
      <c r="I20" s="33">
        <f t="shared" si="12"/>
        <v>83.333333333333329</v>
      </c>
      <c r="J20" s="33">
        <f t="shared" si="12"/>
        <v>83.333333333333329</v>
      </c>
      <c r="K20" s="33">
        <f t="shared" si="12"/>
        <v>83.333333333333329</v>
      </c>
      <c r="L20" s="33">
        <f t="shared" si="12"/>
        <v>83.333333333333329</v>
      </c>
      <c r="M20" s="33">
        <f t="shared" si="12"/>
        <v>83.333333333333329</v>
      </c>
      <c r="N20" s="33">
        <f t="shared" si="11"/>
        <v>1000.0000000000001</v>
      </c>
      <c r="O20" s="34">
        <v>1000</v>
      </c>
      <c r="P20" s="35">
        <f t="shared" ref="P20:P21" si="13">O20/12</f>
        <v>83.333333333333329</v>
      </c>
      <c r="Q20" s="35"/>
    </row>
    <row r="21" spans="1:18" ht="15.75" customHeight="1" x14ac:dyDescent="0.15">
      <c r="A21" s="2" t="s">
        <v>26</v>
      </c>
      <c r="B21" s="33">
        <f t="shared" si="9"/>
        <v>400</v>
      </c>
      <c r="C21" s="33">
        <f t="shared" ref="C21:M21" si="14">B21</f>
        <v>400</v>
      </c>
      <c r="D21" s="33">
        <f t="shared" si="14"/>
        <v>400</v>
      </c>
      <c r="E21" s="33">
        <f t="shared" si="14"/>
        <v>400</v>
      </c>
      <c r="F21" s="33">
        <f t="shared" si="14"/>
        <v>400</v>
      </c>
      <c r="G21" s="33">
        <f t="shared" si="14"/>
        <v>400</v>
      </c>
      <c r="H21" s="33">
        <f t="shared" si="14"/>
        <v>400</v>
      </c>
      <c r="I21" s="33">
        <f t="shared" si="14"/>
        <v>400</v>
      </c>
      <c r="J21" s="33">
        <f t="shared" si="14"/>
        <v>400</v>
      </c>
      <c r="K21" s="33">
        <f t="shared" si="14"/>
        <v>400</v>
      </c>
      <c r="L21" s="33">
        <f t="shared" si="14"/>
        <v>400</v>
      </c>
      <c r="M21" s="33">
        <f t="shared" si="14"/>
        <v>400</v>
      </c>
      <c r="N21" s="33">
        <f t="shared" si="11"/>
        <v>4800</v>
      </c>
      <c r="O21" s="34">
        <v>4800</v>
      </c>
      <c r="P21" s="35">
        <f t="shared" si="13"/>
        <v>400</v>
      </c>
      <c r="Q21" s="35"/>
    </row>
    <row r="22" spans="1:18" ht="15.75" customHeight="1" x14ac:dyDescent="0.15">
      <c r="A22" s="2" t="s">
        <v>27</v>
      </c>
      <c r="B22" s="36">
        <f>7053.25+P22</f>
        <v>9107.4166666666661</v>
      </c>
      <c r="C22" s="36">
        <f>7053.25+P22</f>
        <v>9107.4166666666661</v>
      </c>
      <c r="D22" s="36">
        <f>7053.25+P22</f>
        <v>9107.4166666666661</v>
      </c>
      <c r="E22" s="36">
        <f>7053.25+P22</f>
        <v>9107.4166666666661</v>
      </c>
      <c r="F22" s="36">
        <f>7053.25+P22</f>
        <v>9107.4166666666661</v>
      </c>
      <c r="G22" s="36">
        <f>6664.31+P22</f>
        <v>8718.4766666666674</v>
      </c>
      <c r="H22" s="36">
        <f>6275.38+P22</f>
        <v>8329.5466666666671</v>
      </c>
      <c r="I22" s="36">
        <f>7053.25+P22</f>
        <v>9107.4166666666661</v>
      </c>
      <c r="J22" s="36">
        <f>7053.25+P22</f>
        <v>9107.4166666666661</v>
      </c>
      <c r="K22" s="36">
        <f>7053.25+P22</f>
        <v>9107.4166666666661</v>
      </c>
      <c r="L22" s="36">
        <f>7053.25+P22</f>
        <v>9107.4166666666661</v>
      </c>
      <c r="M22" s="36">
        <f>7053.25+P22</f>
        <v>9107.4166666666661</v>
      </c>
      <c r="N22" s="33">
        <f t="shared" si="11"/>
        <v>108122.19000000002</v>
      </c>
      <c r="O22" s="34">
        <v>108122</v>
      </c>
      <c r="P22" s="35">
        <f>(O22-Q22-1050)/12</f>
        <v>2054.1666666666665</v>
      </c>
      <c r="Q22" s="35">
        <f>47268+4701+28288+2165</f>
        <v>82422</v>
      </c>
      <c r="R22" s="35">
        <f>O22-N22</f>
        <v>-0.19000000001688022</v>
      </c>
    </row>
    <row r="23" spans="1:18" ht="15.75" customHeight="1" x14ac:dyDescent="0.15">
      <c r="A23" s="2" t="s">
        <v>28</v>
      </c>
      <c r="B23" s="33">
        <f>O23/12</f>
        <v>1737.5</v>
      </c>
      <c r="C23" s="33">
        <f t="shared" ref="C23:M23" si="15">B23</f>
        <v>1737.5</v>
      </c>
      <c r="D23" s="33">
        <f t="shared" si="15"/>
        <v>1737.5</v>
      </c>
      <c r="E23" s="33">
        <f t="shared" si="15"/>
        <v>1737.5</v>
      </c>
      <c r="F23" s="33">
        <f t="shared" si="15"/>
        <v>1737.5</v>
      </c>
      <c r="G23" s="33">
        <f t="shared" si="15"/>
        <v>1737.5</v>
      </c>
      <c r="H23" s="33">
        <f t="shared" si="15"/>
        <v>1737.5</v>
      </c>
      <c r="I23" s="33">
        <f t="shared" si="15"/>
        <v>1737.5</v>
      </c>
      <c r="J23" s="33">
        <f t="shared" si="15"/>
        <v>1737.5</v>
      </c>
      <c r="K23" s="33">
        <f t="shared" si="15"/>
        <v>1737.5</v>
      </c>
      <c r="L23" s="33">
        <f t="shared" si="15"/>
        <v>1737.5</v>
      </c>
      <c r="M23" s="33">
        <f t="shared" si="15"/>
        <v>1737.5</v>
      </c>
      <c r="N23" s="33">
        <f t="shared" si="11"/>
        <v>20850</v>
      </c>
      <c r="O23" s="34">
        <v>20850</v>
      </c>
      <c r="P23" s="35">
        <f>O23/12</f>
        <v>1737.5</v>
      </c>
      <c r="Q23" s="35"/>
    </row>
    <row r="24" spans="1:18" ht="15.75" customHeight="1" x14ac:dyDescent="0.15">
      <c r="A24" s="2" t="s">
        <v>29</v>
      </c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>
        <f t="shared" si="11"/>
        <v>0</v>
      </c>
      <c r="O24" s="35"/>
      <c r="P24" s="35"/>
      <c r="Q24" s="35"/>
    </row>
    <row r="25" spans="1:18" ht="15.75" customHeight="1" x14ac:dyDescent="0.15">
      <c r="A25" s="2" t="s">
        <v>30</v>
      </c>
      <c r="B25" s="33">
        <f>O25/12</f>
        <v>5244.833333333333</v>
      </c>
      <c r="C25" s="33">
        <f t="shared" ref="C25:M25" si="16">B25</f>
        <v>5244.833333333333</v>
      </c>
      <c r="D25" s="33">
        <f t="shared" si="16"/>
        <v>5244.833333333333</v>
      </c>
      <c r="E25" s="33">
        <f t="shared" si="16"/>
        <v>5244.833333333333</v>
      </c>
      <c r="F25" s="33">
        <f t="shared" si="16"/>
        <v>5244.833333333333</v>
      </c>
      <c r="G25" s="33">
        <f t="shared" si="16"/>
        <v>5244.833333333333</v>
      </c>
      <c r="H25" s="33">
        <f t="shared" si="16"/>
        <v>5244.833333333333</v>
      </c>
      <c r="I25" s="33">
        <f t="shared" si="16"/>
        <v>5244.833333333333</v>
      </c>
      <c r="J25" s="33">
        <f t="shared" si="16"/>
        <v>5244.833333333333</v>
      </c>
      <c r="K25" s="33">
        <f t="shared" si="16"/>
        <v>5244.833333333333</v>
      </c>
      <c r="L25" s="33">
        <f t="shared" si="16"/>
        <v>5244.833333333333</v>
      </c>
      <c r="M25" s="33">
        <f t="shared" si="16"/>
        <v>5244.833333333333</v>
      </c>
      <c r="N25" s="33">
        <f t="shared" si="11"/>
        <v>62938.000000000007</v>
      </c>
      <c r="O25" s="34">
        <v>62938</v>
      </c>
      <c r="P25" s="35">
        <f>O25/12</f>
        <v>5244.833333333333</v>
      </c>
      <c r="Q25" s="35"/>
    </row>
    <row r="26" spans="1:18" ht="15.75" customHeight="1" x14ac:dyDescent="0.15">
      <c r="A26" s="2" t="s">
        <v>31</v>
      </c>
      <c r="B26" s="33">
        <f t="shared" ref="B26:M26" si="17">$P$26+B32</f>
        <v>3305.58</v>
      </c>
      <c r="C26" s="33">
        <f t="shared" si="17"/>
        <v>3305.58</v>
      </c>
      <c r="D26" s="33">
        <f t="shared" si="17"/>
        <v>3305.58</v>
      </c>
      <c r="E26" s="33">
        <f t="shared" si="17"/>
        <v>3305.58</v>
      </c>
      <c r="F26" s="33">
        <f t="shared" si="17"/>
        <v>3053.08</v>
      </c>
      <c r="G26" s="33">
        <f t="shared" si="17"/>
        <v>1692.6</v>
      </c>
      <c r="H26" s="33">
        <f t="shared" si="17"/>
        <v>1692.6</v>
      </c>
      <c r="I26" s="33">
        <f t="shared" si="17"/>
        <v>1692.6</v>
      </c>
      <c r="J26" s="33">
        <f t="shared" si="17"/>
        <v>3053.08</v>
      </c>
      <c r="K26" s="33">
        <f t="shared" si="17"/>
        <v>3305.58</v>
      </c>
      <c r="L26" s="33">
        <f t="shared" si="17"/>
        <v>3305.58</v>
      </c>
      <c r="M26" s="33">
        <f t="shared" si="17"/>
        <v>3305.58</v>
      </c>
      <c r="N26" s="33">
        <f t="shared" si="11"/>
        <v>34323.020000000004</v>
      </c>
      <c r="O26" s="34">
        <v>34323</v>
      </c>
      <c r="P26" s="35">
        <f>(2220+2850)/12</f>
        <v>422.5</v>
      </c>
      <c r="Q26" s="35">
        <f>29253-600</f>
        <v>28653</v>
      </c>
    </row>
    <row r="27" spans="1:18" ht="15.75" customHeight="1" x14ac:dyDescent="0.15">
      <c r="A27" s="2" t="s">
        <v>34</v>
      </c>
      <c r="B27" s="33">
        <f>O27/12</f>
        <v>2028</v>
      </c>
      <c r="C27" s="33">
        <f t="shared" ref="C27:M27" si="18">B27</f>
        <v>2028</v>
      </c>
      <c r="D27" s="33">
        <f t="shared" si="18"/>
        <v>2028</v>
      </c>
      <c r="E27" s="33">
        <f t="shared" si="18"/>
        <v>2028</v>
      </c>
      <c r="F27" s="33">
        <f t="shared" si="18"/>
        <v>2028</v>
      </c>
      <c r="G27" s="33">
        <f t="shared" si="18"/>
        <v>2028</v>
      </c>
      <c r="H27" s="33">
        <f t="shared" si="18"/>
        <v>2028</v>
      </c>
      <c r="I27" s="33">
        <f t="shared" si="18"/>
        <v>2028</v>
      </c>
      <c r="J27" s="33">
        <f t="shared" si="18"/>
        <v>2028</v>
      </c>
      <c r="K27" s="33">
        <f t="shared" si="18"/>
        <v>2028</v>
      </c>
      <c r="L27" s="33">
        <f t="shared" si="18"/>
        <v>2028</v>
      </c>
      <c r="M27" s="33">
        <f t="shared" si="18"/>
        <v>2028</v>
      </c>
      <c r="N27" s="33">
        <f t="shared" si="11"/>
        <v>24336</v>
      </c>
      <c r="O27" s="34">
        <v>24336</v>
      </c>
      <c r="P27" s="35"/>
      <c r="Q27" s="35"/>
    </row>
    <row r="28" spans="1:18" ht="15.75" customHeight="1" x14ac:dyDescent="0.15">
      <c r="A28" s="2" t="s">
        <v>36</v>
      </c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5"/>
      <c r="P28" s="35"/>
      <c r="Q28" s="35"/>
    </row>
    <row r="32" spans="1:18" ht="15.75" customHeight="1" x14ac:dyDescent="0.15">
      <c r="A32" s="13" t="s">
        <v>72</v>
      </c>
      <c r="B32" s="37">
        <v>2883.08</v>
      </c>
      <c r="C32" s="37">
        <v>2883.08</v>
      </c>
      <c r="D32" s="37">
        <v>2883.08</v>
      </c>
      <c r="E32" s="37">
        <v>2883.08</v>
      </c>
      <c r="F32" s="37">
        <v>2630.58</v>
      </c>
      <c r="G32" s="37">
        <v>1270.0999999999999</v>
      </c>
      <c r="H32" s="37">
        <v>1270.0999999999999</v>
      </c>
      <c r="I32" s="37">
        <v>1270.0999999999999</v>
      </c>
      <c r="J32" s="37">
        <v>2630.58</v>
      </c>
      <c r="K32" s="37">
        <v>2883.08</v>
      </c>
      <c r="L32" s="37">
        <v>2883.08</v>
      </c>
      <c r="M32" s="37">
        <v>2883.08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July</vt:lpstr>
      <vt:lpstr>June ALT</vt:lpstr>
      <vt:lpstr>June</vt:lpstr>
      <vt:lpstr>May</vt:lpstr>
      <vt:lpstr>Apr</vt:lpstr>
      <vt:lpstr>Mar</vt:lpstr>
      <vt:lpstr>Feb</vt:lpstr>
      <vt:lpstr>Jan</vt:lpstr>
      <vt:lpstr>Budget by Month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David Halgren</cp:lastModifiedBy>
  <cp:lastPrinted>2018-08-12T16:54:11Z</cp:lastPrinted>
  <dcterms:created xsi:type="dcterms:W3CDTF">2018-08-12T16:54:39Z</dcterms:created>
  <dcterms:modified xsi:type="dcterms:W3CDTF">2018-08-12T22:59:01Z</dcterms:modified>
</cp:coreProperties>
</file>